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59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'Sheet1'!$A$1:$O$87</definedName>
  </definedNames>
  <calcPr fullCalcOnLoad="1"/>
</workbook>
</file>

<file path=xl/comments1.xml><?xml version="1.0" encoding="utf-8"?>
<comments xmlns="http://schemas.openxmlformats.org/spreadsheetml/2006/main">
  <authors>
    <author>C
</author>
  </authors>
  <commentList>
    <comment ref="I7" authorId="0">
      <text>
        <r>
          <rPr>
            <b/>
            <sz val="8"/>
            <rFont val="Tahoma"/>
            <family val="0"/>
          </rPr>
          <t>Data from GE Jenbacher web site</t>
        </r>
      </text>
    </comment>
    <comment ref="I16" authorId="0">
      <text>
        <r>
          <rPr>
            <b/>
            <sz val="8"/>
            <rFont val="Tahoma"/>
            <family val="0"/>
          </rPr>
          <t>Data for CCGT from ABB, now Siemens.</t>
        </r>
      </text>
    </comment>
    <comment ref="O42" authorId="0">
      <text>
        <r>
          <rPr>
            <b/>
            <sz val="8"/>
            <rFont val="Tahoma"/>
            <family val="0"/>
          </rPr>
          <t>This was determined by increasing the el. Effy in Column B until the value in Column M was &gt;= the orginal value in Column N.</t>
        </r>
      </text>
    </comment>
    <comment ref="H24" authorId="0">
      <text>
        <r>
          <rPr>
            <b/>
            <sz val="8"/>
            <rFont val="Tahoma"/>
            <family val="0"/>
          </rPr>
          <t>From Defra, conversion-factors.pdf, Table 1.</t>
        </r>
      </text>
    </comment>
  </commentList>
</comments>
</file>

<file path=xl/sharedStrings.xml><?xml version="1.0" encoding="utf-8"?>
<sst xmlns="http://schemas.openxmlformats.org/spreadsheetml/2006/main" count="36" uniqueCount="29">
  <si>
    <t>Electrical Output</t>
  </si>
  <si>
    <t>Mwe</t>
  </si>
  <si>
    <t>Fraction</t>
  </si>
  <si>
    <t>E Multiplier</t>
  </si>
  <si>
    <t>H Multiplier</t>
  </si>
  <si>
    <t>Heat Effy</t>
  </si>
  <si>
    <t>Total</t>
  </si>
  <si>
    <t>Reciprocating</t>
  </si>
  <si>
    <t>Transitional</t>
  </si>
  <si>
    <t>(Target 100)</t>
  </si>
  <si>
    <t>(Target 110)</t>
  </si>
  <si>
    <t>Fuel Cell</t>
  </si>
  <si>
    <t>Current</t>
  </si>
  <si>
    <t>Elec. Output</t>
  </si>
  <si>
    <t>Elec. Effy</t>
  </si>
  <si>
    <t>(Target 105)</t>
  </si>
  <si>
    <t>Assuming Heat Efficiency = 0.8 - Electrical Efficiency</t>
  </si>
  <si>
    <t>QA Criteria</t>
  </si>
  <si>
    <t>GQ Criteria</t>
  </si>
  <si>
    <t>Eff. THE</t>
  </si>
  <si>
    <t>Ref. El Effy</t>
  </si>
  <si>
    <t>Natural Gas</t>
  </si>
  <si>
    <t>Coal</t>
  </si>
  <si>
    <t>Carbon Intensity - kgCO2/kWh (GCV basis)</t>
  </si>
  <si>
    <t>Eff. THE for equal carbon</t>
  </si>
  <si>
    <t>El. Effy for Equal Carbon</t>
  </si>
  <si>
    <t>CHP QA and GQ Criteria, Gordon Taylor, 2008-03-23</t>
  </si>
  <si>
    <t>El. Effy</t>
  </si>
  <si>
    <t>Fuel Oil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</si>
</sst>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5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CHP QA and GQ Criteria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655"/>
          <c:h val="0.8065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Sheet1!$H$4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Sheet1!$I$7:$I$16</c:f>
              <c:numCache/>
            </c:numRef>
          </c:xVal>
          <c:yVal>
            <c:numRef>
              <c:f>Sheet1!$K$7:$K$16</c:f>
              <c:numCache/>
            </c:numRef>
          </c:y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QA Criteria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Sheet1!$A$12:$A$14</c:f>
              <c:numCache/>
            </c:numRef>
          </c:xVal>
          <c:yVal>
            <c:numRef>
              <c:f>Sheet1!$B$12:$B$14</c:f>
              <c:numCache/>
            </c:numRef>
          </c:yVal>
          <c:smooth val="0"/>
        </c:ser>
        <c:ser>
          <c:idx val="0"/>
          <c:order val="2"/>
          <c:tx>
            <c:strRef>
              <c:f>Sheet1!$A$22</c:f>
              <c:strCache>
                <c:ptCount val="1"/>
                <c:pt idx="0">
                  <c:v>GQ Criteria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0066CC"/>
                </a:solidFill>
              </a:ln>
            </c:spPr>
            <c:trendlineType val="log"/>
            <c:dispEq val="0"/>
            <c:dispRSqr val="0"/>
          </c:trendline>
          <c:xVal>
            <c:numRef>
              <c:f>Sheet1!$A$32:$A$39</c:f>
              <c:numCache/>
            </c:numRef>
          </c:xVal>
          <c:yVal>
            <c:numRef>
              <c:f>Sheet1!$B$32:$B$39</c:f>
              <c:numCache/>
            </c:numRef>
          </c:yVal>
          <c:smooth val="0"/>
        </c:ser>
        <c:axId val="66498827"/>
        <c:axId val="61618532"/>
      </c:scatterChart>
      <c:valAx>
        <c:axId val="6649882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Electrical Output - MWe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crossBetween val="midCat"/>
        <c:dispUnits/>
      </c:val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98827"/>
        <c:crossesAt val="0.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9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53</xdr:row>
      <xdr:rowOff>57150</xdr:rowOff>
    </xdr:from>
    <xdr:to>
      <xdr:col>14</xdr:col>
      <xdr:colOff>552450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38100" y="8715375"/>
        <a:ext cx="90678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workbookViewId="0" topLeftCell="A19">
      <selection activeCell="A42" sqref="A42"/>
    </sheetView>
  </sheetViews>
  <sheetFormatPr defaultColWidth="9.140625" defaultRowHeight="12.75"/>
  <cols>
    <col min="1" max="1" width="14.7109375" style="0" customWidth="1"/>
    <col min="3" max="3" width="10.421875" style="0" customWidth="1"/>
    <col min="5" max="5" width="10.00390625" style="0" customWidth="1"/>
    <col min="6" max="6" width="11.140625" style="0" customWidth="1"/>
    <col min="7" max="7" width="3.421875" style="0" customWidth="1"/>
    <col min="8" max="8" width="10.8515625" style="0" customWidth="1"/>
    <col min="12" max="12" width="3.7109375" style="0" customWidth="1"/>
    <col min="14" max="14" width="9.140625" style="2" customWidth="1"/>
    <col min="16" max="16" width="10.7109375" style="0" customWidth="1"/>
    <col min="18" max="18" width="5.28125" style="0" customWidth="1"/>
    <col min="19" max="19" width="7.57421875" style="0" customWidth="1"/>
  </cols>
  <sheetData>
    <row r="1" ht="15.75">
      <c r="A1" s="7" t="s">
        <v>26</v>
      </c>
    </row>
    <row r="2" ht="15.75">
      <c r="A2" s="7"/>
    </row>
    <row r="3" spans="1:14" s="1" customFormat="1" ht="12.75">
      <c r="A3" s="19" t="s">
        <v>17</v>
      </c>
      <c r="M3" s="1" t="s">
        <v>20</v>
      </c>
      <c r="N3" s="18"/>
    </row>
    <row r="4" spans="1:15" ht="12.75">
      <c r="A4" s="1" t="s">
        <v>16</v>
      </c>
      <c r="H4" t="s">
        <v>12</v>
      </c>
      <c r="M4" s="1">
        <v>0.55</v>
      </c>
      <c r="O4" t="s">
        <v>25</v>
      </c>
    </row>
    <row r="5" spans="1:14" ht="12.75">
      <c r="A5" t="s">
        <v>0</v>
      </c>
      <c r="B5" t="s">
        <v>27</v>
      </c>
      <c r="C5" t="s">
        <v>3</v>
      </c>
      <c r="D5" t="s">
        <v>5</v>
      </c>
      <c r="E5" t="s">
        <v>4</v>
      </c>
      <c r="F5" t="s">
        <v>6</v>
      </c>
      <c r="I5" t="s">
        <v>13</v>
      </c>
      <c r="K5" t="s">
        <v>14</v>
      </c>
      <c r="M5" t="s">
        <v>19</v>
      </c>
      <c r="N5" s="2" t="s">
        <v>24</v>
      </c>
    </row>
    <row r="6" spans="1:15" ht="12.75">
      <c r="A6" s="8" t="s">
        <v>1</v>
      </c>
      <c r="B6" s="8" t="s">
        <v>2</v>
      </c>
      <c r="C6" s="8"/>
      <c r="D6" s="8" t="s">
        <v>2</v>
      </c>
      <c r="E6" s="8"/>
      <c r="F6" s="8" t="s">
        <v>10</v>
      </c>
      <c r="I6" t="s">
        <v>1</v>
      </c>
      <c r="K6" t="s">
        <v>2</v>
      </c>
      <c r="M6" t="s">
        <v>2</v>
      </c>
      <c r="N6" s="2" t="s">
        <v>2</v>
      </c>
      <c r="O6" t="s">
        <v>2</v>
      </c>
    </row>
    <row r="7" spans="1:13" ht="12.75">
      <c r="A7" s="9">
        <v>0.5</v>
      </c>
      <c r="B7" s="9">
        <v>0.2</v>
      </c>
      <c r="C7" s="9">
        <v>230</v>
      </c>
      <c r="D7" s="10">
        <f>0.8-B7</f>
        <v>0.6000000000000001</v>
      </c>
      <c r="E7" s="9">
        <v>125</v>
      </c>
      <c r="F7" s="10">
        <f>B7*C7+D7*E7</f>
        <v>121.00000000000001</v>
      </c>
      <c r="H7" s="11">
        <v>330</v>
      </c>
      <c r="I7" s="11">
        <f>H7/1000</f>
        <v>0.33</v>
      </c>
      <c r="J7" s="11">
        <v>34.77751756440281</v>
      </c>
      <c r="K7" s="11">
        <f aca="true" t="shared" si="0" ref="K7:K15">J7/100</f>
        <v>0.34777517564402805</v>
      </c>
      <c r="M7" s="13">
        <f aca="true" t="shared" si="1" ref="M7:M14">D7/($M$4-B7)*$M$4</f>
        <v>0.942857142857143</v>
      </c>
    </row>
    <row r="8" spans="1:13" ht="12.75">
      <c r="A8" s="9">
        <v>1</v>
      </c>
      <c r="B8" s="9">
        <v>0.2</v>
      </c>
      <c r="C8" s="9">
        <v>220</v>
      </c>
      <c r="D8" s="10">
        <f aca="true" t="shared" si="2" ref="D8:D14">0.8-B8</f>
        <v>0.6000000000000001</v>
      </c>
      <c r="E8" s="9">
        <v>125</v>
      </c>
      <c r="F8" s="10">
        <f aca="true" t="shared" si="3" ref="F8:F18">B8*C8+D8*E8</f>
        <v>119.00000000000001</v>
      </c>
      <c r="H8" s="11">
        <v>526</v>
      </c>
      <c r="I8" s="11">
        <f aca="true" t="shared" si="4" ref="I8:I15">H8/1000</f>
        <v>0.526</v>
      </c>
      <c r="J8" s="11">
        <v>35.17087667161962</v>
      </c>
      <c r="K8" s="11">
        <f t="shared" si="0"/>
        <v>0.35170876671619616</v>
      </c>
      <c r="M8" s="13">
        <f t="shared" si="1"/>
        <v>0.942857142857143</v>
      </c>
    </row>
    <row r="9" spans="1:13" ht="12.75">
      <c r="A9" s="9">
        <v>10</v>
      </c>
      <c r="B9" s="9">
        <v>0.2</v>
      </c>
      <c r="C9" s="9">
        <v>205</v>
      </c>
      <c r="D9" s="10">
        <f t="shared" si="2"/>
        <v>0.6000000000000001</v>
      </c>
      <c r="E9" s="9">
        <v>125</v>
      </c>
      <c r="F9" s="10">
        <f t="shared" si="3"/>
        <v>116.00000000000001</v>
      </c>
      <c r="H9" s="11">
        <v>625</v>
      </c>
      <c r="I9" s="11">
        <f t="shared" si="4"/>
        <v>0.625</v>
      </c>
      <c r="J9" s="11">
        <v>34.8297213622291</v>
      </c>
      <c r="K9" s="11">
        <f t="shared" si="0"/>
        <v>0.348297213622291</v>
      </c>
      <c r="M9" s="13">
        <f t="shared" si="1"/>
        <v>0.942857142857143</v>
      </c>
    </row>
    <row r="10" spans="1:13" ht="12.75">
      <c r="A10" s="9">
        <v>25</v>
      </c>
      <c r="B10" s="9">
        <v>0.2</v>
      </c>
      <c r="C10" s="9">
        <v>190</v>
      </c>
      <c r="D10" s="10">
        <f t="shared" si="2"/>
        <v>0.6000000000000001</v>
      </c>
      <c r="E10" s="9">
        <v>125</v>
      </c>
      <c r="F10" s="10">
        <f t="shared" si="3"/>
        <v>113.00000000000001</v>
      </c>
      <c r="H10" s="11">
        <v>836</v>
      </c>
      <c r="I10" s="11">
        <f t="shared" si="4"/>
        <v>0.836</v>
      </c>
      <c r="J10" s="11">
        <v>34.93036211699164</v>
      </c>
      <c r="K10" s="11">
        <f t="shared" si="0"/>
        <v>0.34930362116991637</v>
      </c>
      <c r="M10" s="13">
        <f t="shared" si="1"/>
        <v>0.942857142857143</v>
      </c>
    </row>
    <row r="11" spans="1:13" ht="12.75">
      <c r="A11" s="9">
        <v>50</v>
      </c>
      <c r="B11" s="9">
        <v>0.2</v>
      </c>
      <c r="C11" s="9">
        <v>185</v>
      </c>
      <c r="D11" s="10">
        <f t="shared" si="2"/>
        <v>0.6000000000000001</v>
      </c>
      <c r="E11" s="9">
        <v>125</v>
      </c>
      <c r="F11" s="10">
        <f t="shared" si="3"/>
        <v>112.00000000000001</v>
      </c>
      <c r="H11" s="12">
        <v>1048</v>
      </c>
      <c r="I11" s="11">
        <f t="shared" si="4"/>
        <v>1.048</v>
      </c>
      <c r="J11" s="11">
        <v>35.037147102526006</v>
      </c>
      <c r="K11" s="11">
        <f t="shared" si="0"/>
        <v>0.35037147102526006</v>
      </c>
      <c r="M11" s="13">
        <f t="shared" si="1"/>
        <v>0.942857142857143</v>
      </c>
    </row>
    <row r="12" spans="1:13" ht="12.75">
      <c r="A12" s="3">
        <v>100</v>
      </c>
      <c r="B12" s="3">
        <v>0.2</v>
      </c>
      <c r="C12" s="3">
        <v>180</v>
      </c>
      <c r="D12" s="4">
        <f t="shared" si="2"/>
        <v>0.6000000000000001</v>
      </c>
      <c r="E12" s="3">
        <v>125</v>
      </c>
      <c r="F12" s="4">
        <f t="shared" si="3"/>
        <v>111.00000000000001</v>
      </c>
      <c r="H12" s="12">
        <v>1413</v>
      </c>
      <c r="I12" s="11">
        <f t="shared" si="4"/>
        <v>1.413</v>
      </c>
      <c r="J12" s="11">
        <v>38.143371325734854</v>
      </c>
      <c r="K12" s="11">
        <f t="shared" si="0"/>
        <v>0.38143371325734854</v>
      </c>
      <c r="M12" s="13">
        <f t="shared" si="1"/>
        <v>0.942857142857143</v>
      </c>
    </row>
    <row r="13" spans="1:13" ht="12.75">
      <c r="A13" s="3">
        <v>200</v>
      </c>
      <c r="B13" s="3">
        <v>0.225</v>
      </c>
      <c r="C13" s="3">
        <v>170</v>
      </c>
      <c r="D13" s="4">
        <f t="shared" si="2"/>
        <v>0.5750000000000001</v>
      </c>
      <c r="E13" s="3">
        <v>125</v>
      </c>
      <c r="F13" s="4">
        <f t="shared" si="3"/>
        <v>110.12500000000001</v>
      </c>
      <c r="H13" s="12">
        <v>1633</v>
      </c>
      <c r="I13" s="11">
        <f t="shared" si="4"/>
        <v>1.633</v>
      </c>
      <c r="J13" s="11">
        <v>38.46375294425543</v>
      </c>
      <c r="K13" s="11">
        <f t="shared" si="0"/>
        <v>0.3846375294425543</v>
      </c>
      <c r="M13" s="13">
        <f t="shared" si="1"/>
        <v>0.9730769230769232</v>
      </c>
    </row>
    <row r="14" spans="1:13" ht="12.75">
      <c r="A14" s="3">
        <v>500</v>
      </c>
      <c r="B14" s="3">
        <v>0.29</v>
      </c>
      <c r="C14" s="3">
        <v>160</v>
      </c>
      <c r="D14" s="4">
        <f t="shared" si="2"/>
        <v>0.51</v>
      </c>
      <c r="E14" s="3">
        <v>125</v>
      </c>
      <c r="F14" s="4">
        <f>B14*C14+D14*E14</f>
        <v>110.15</v>
      </c>
      <c r="H14" s="12">
        <v>2179</v>
      </c>
      <c r="I14" s="11">
        <f t="shared" si="4"/>
        <v>2.179</v>
      </c>
      <c r="J14" s="11">
        <v>37.561769775905</v>
      </c>
      <c r="K14" s="11">
        <f t="shared" si="0"/>
        <v>0.37561769775904996</v>
      </c>
      <c r="M14" s="13">
        <f t="shared" si="1"/>
        <v>1.0788461538461536</v>
      </c>
    </row>
    <row r="15" spans="1:13" ht="12.75">
      <c r="A15" s="3"/>
      <c r="B15" s="3"/>
      <c r="C15" s="3"/>
      <c r="D15" s="3"/>
      <c r="E15" s="3"/>
      <c r="F15" s="3"/>
      <c r="H15" s="12">
        <v>2716</v>
      </c>
      <c r="I15" s="11">
        <f t="shared" si="4"/>
        <v>2.716</v>
      </c>
      <c r="J15" s="11">
        <v>38.25950853028643</v>
      </c>
      <c r="K15" s="11">
        <f t="shared" si="0"/>
        <v>0.38259508530286435</v>
      </c>
      <c r="M15" s="13"/>
    </row>
    <row r="16" spans="1:13" ht="12.75">
      <c r="A16" s="3" t="s">
        <v>11</v>
      </c>
      <c r="B16" s="3">
        <v>0.2</v>
      </c>
      <c r="C16" s="3">
        <v>180</v>
      </c>
      <c r="D16" s="4">
        <f>0.8-B16</f>
        <v>0.6000000000000001</v>
      </c>
      <c r="E16" s="3">
        <v>125</v>
      </c>
      <c r="F16" s="4">
        <f>B16*C16+D16*E16</f>
        <v>111.00000000000001</v>
      </c>
      <c r="H16" s="11"/>
      <c r="I16" s="11">
        <v>300</v>
      </c>
      <c r="J16" s="11"/>
      <c r="K16" s="11">
        <v>0.499</v>
      </c>
      <c r="M16" s="13">
        <f>D16/($M$4-B16)*$M$4</f>
        <v>0.942857142857143</v>
      </c>
    </row>
    <row r="17" spans="1:13" ht="12.75">
      <c r="A17" s="3"/>
      <c r="B17" s="3"/>
      <c r="C17" s="3"/>
      <c r="D17" s="3"/>
      <c r="E17" s="3"/>
      <c r="F17" s="3"/>
      <c r="M17" s="13"/>
    </row>
    <row r="18" spans="1:13" ht="12.75">
      <c r="A18" s="3" t="s">
        <v>7</v>
      </c>
      <c r="B18" s="3">
        <v>0.2</v>
      </c>
      <c r="C18" s="3">
        <v>200</v>
      </c>
      <c r="D18" s="4">
        <f>0.8-B18</f>
        <v>0.6000000000000001</v>
      </c>
      <c r="E18" s="3">
        <v>125</v>
      </c>
      <c r="F18" s="4">
        <f t="shared" si="3"/>
        <v>115.00000000000001</v>
      </c>
      <c r="M18" s="13">
        <f>D18/($M$4-B18)*$M$4</f>
        <v>0.942857142857143</v>
      </c>
    </row>
    <row r="19" spans="1:13" ht="12.75">
      <c r="A19" s="3"/>
      <c r="B19" s="3"/>
      <c r="C19" s="3"/>
      <c r="D19" s="3"/>
      <c r="E19" s="3"/>
      <c r="F19" s="3" t="s">
        <v>9</v>
      </c>
      <c r="M19" s="13"/>
    </row>
    <row r="20" spans="1:13" ht="12.75">
      <c r="A20" s="3" t="s">
        <v>8</v>
      </c>
      <c r="B20" s="3">
        <v>0</v>
      </c>
      <c r="C20" s="3">
        <v>240</v>
      </c>
      <c r="D20" s="4">
        <f>0.8-B20</f>
        <v>0.8</v>
      </c>
      <c r="E20" s="3">
        <v>125</v>
      </c>
      <c r="F20" s="3">
        <f>B20*C20+D20*E20</f>
        <v>100</v>
      </c>
      <c r="M20" s="13">
        <f>D20/($M$4-B20)*$M$4</f>
        <v>0.8</v>
      </c>
    </row>
    <row r="21" spans="1:13" ht="12.75">
      <c r="A21" s="8"/>
      <c r="B21" s="8"/>
      <c r="C21" s="8"/>
      <c r="D21" s="17"/>
      <c r="E21" s="8"/>
      <c r="F21" s="8"/>
      <c r="M21" s="13"/>
    </row>
    <row r="22" spans="1:13" ht="12.75">
      <c r="A22" s="19" t="s">
        <v>18</v>
      </c>
      <c r="D22" s="2"/>
      <c r="M22" s="14"/>
    </row>
    <row r="23" spans="1:13" ht="12.75">
      <c r="A23" t="s">
        <v>16</v>
      </c>
      <c r="D23" s="2"/>
      <c r="H23" t="s">
        <v>23</v>
      </c>
      <c r="M23" s="14"/>
    </row>
    <row r="24" spans="1:13" ht="12.75">
      <c r="A24" t="s">
        <v>21</v>
      </c>
      <c r="D24" s="2"/>
      <c r="F24" t="s">
        <v>15</v>
      </c>
      <c r="H24">
        <v>0.185</v>
      </c>
      <c r="I24">
        <v>1</v>
      </c>
      <c r="M24" s="14"/>
    </row>
    <row r="25" spans="1:13" ht="12.75">
      <c r="A25" s="15">
        <v>0.5</v>
      </c>
      <c r="B25" s="15">
        <v>0.2</v>
      </c>
      <c r="C25" s="15">
        <v>249</v>
      </c>
      <c r="D25" s="16">
        <f>0.8-B25</f>
        <v>0.6000000000000001</v>
      </c>
      <c r="E25" s="15">
        <v>115</v>
      </c>
      <c r="F25" s="16">
        <f>B25*C25+D25*E25</f>
        <v>118.80000000000001</v>
      </c>
      <c r="M25" s="13">
        <f aca="true" t="shared" si="5" ref="M25:M39">D25/($M$4-B25)*$M$4</f>
        <v>0.942857142857143</v>
      </c>
    </row>
    <row r="26" spans="1:13" ht="12.75">
      <c r="A26" s="15">
        <v>0.99</v>
      </c>
      <c r="B26" s="15">
        <v>0.2</v>
      </c>
      <c r="C26" s="15">
        <v>249</v>
      </c>
      <c r="D26" s="16">
        <f>0.8-B26</f>
        <v>0.6000000000000001</v>
      </c>
      <c r="E26" s="15">
        <v>115</v>
      </c>
      <c r="F26" s="16">
        <f>B26*C26+D26*E26</f>
        <v>118.80000000000001</v>
      </c>
      <c r="M26" s="13">
        <f t="shared" si="5"/>
        <v>0.942857142857143</v>
      </c>
    </row>
    <row r="27" spans="1:13" ht="12.75">
      <c r="A27" s="15">
        <v>1</v>
      </c>
      <c r="B27" s="15">
        <v>0.2</v>
      </c>
      <c r="C27" s="15">
        <v>195</v>
      </c>
      <c r="D27" s="16">
        <f aca="true" t="shared" si="6" ref="D27:D39">0.8-B27</f>
        <v>0.6000000000000001</v>
      </c>
      <c r="E27" s="15">
        <v>115</v>
      </c>
      <c r="F27" s="16">
        <f aca="true" t="shared" si="7" ref="F27:F39">B27*C27+D27*E27</f>
        <v>108.00000000000001</v>
      </c>
      <c r="M27" s="13">
        <f t="shared" si="5"/>
        <v>0.942857142857143</v>
      </c>
    </row>
    <row r="28" spans="1:13" ht="12.75">
      <c r="A28" s="15">
        <v>9.9</v>
      </c>
      <c r="B28" s="15">
        <v>0.2</v>
      </c>
      <c r="C28" s="15">
        <v>195</v>
      </c>
      <c r="D28" s="16">
        <f t="shared" si="6"/>
        <v>0.6000000000000001</v>
      </c>
      <c r="E28" s="15">
        <v>115</v>
      </c>
      <c r="F28" s="16">
        <f t="shared" si="7"/>
        <v>108.00000000000001</v>
      </c>
      <c r="M28" s="13">
        <f t="shared" si="5"/>
        <v>0.942857142857143</v>
      </c>
    </row>
    <row r="29" spans="1:13" ht="12.75">
      <c r="A29" s="15">
        <v>10</v>
      </c>
      <c r="B29" s="15">
        <v>0.2</v>
      </c>
      <c r="C29" s="15">
        <v>191</v>
      </c>
      <c r="D29" s="16">
        <f t="shared" si="6"/>
        <v>0.6000000000000001</v>
      </c>
      <c r="E29" s="15">
        <v>115</v>
      </c>
      <c r="F29" s="16">
        <f t="shared" si="7"/>
        <v>107.20000000000002</v>
      </c>
      <c r="M29" s="13">
        <f t="shared" si="5"/>
        <v>0.942857142857143</v>
      </c>
    </row>
    <row r="30" spans="1:13" ht="12.75">
      <c r="A30" s="15">
        <v>24.9</v>
      </c>
      <c r="B30" s="15">
        <v>0.2</v>
      </c>
      <c r="C30" s="15">
        <v>191</v>
      </c>
      <c r="D30" s="16">
        <f t="shared" si="6"/>
        <v>0.6000000000000001</v>
      </c>
      <c r="E30" s="15">
        <v>115</v>
      </c>
      <c r="F30" s="16">
        <f t="shared" si="7"/>
        <v>107.20000000000002</v>
      </c>
      <c r="M30" s="13">
        <f t="shared" si="5"/>
        <v>0.942857142857143</v>
      </c>
    </row>
    <row r="31" spans="1:13" ht="12.75">
      <c r="A31" s="15">
        <v>25</v>
      </c>
      <c r="B31" s="15">
        <v>0.2</v>
      </c>
      <c r="C31" s="15">
        <v>186</v>
      </c>
      <c r="D31" s="16">
        <f t="shared" si="6"/>
        <v>0.6000000000000001</v>
      </c>
      <c r="E31" s="15">
        <v>115</v>
      </c>
      <c r="F31" s="16">
        <f t="shared" si="7"/>
        <v>106.20000000000002</v>
      </c>
      <c r="M31" s="13">
        <f t="shared" si="5"/>
        <v>0.942857142857143</v>
      </c>
    </row>
    <row r="32" spans="1:13" ht="12.75">
      <c r="A32" s="5">
        <v>49.9</v>
      </c>
      <c r="B32" s="5">
        <v>0.2</v>
      </c>
      <c r="C32" s="5">
        <v>186</v>
      </c>
      <c r="D32" s="6">
        <f t="shared" si="6"/>
        <v>0.6000000000000001</v>
      </c>
      <c r="E32" s="5">
        <v>115</v>
      </c>
      <c r="F32" s="6">
        <f t="shared" si="7"/>
        <v>106.20000000000002</v>
      </c>
      <c r="M32" s="13">
        <f t="shared" si="5"/>
        <v>0.942857142857143</v>
      </c>
    </row>
    <row r="33" spans="1:13" ht="12.75">
      <c r="A33" s="5">
        <v>50</v>
      </c>
      <c r="B33" s="5">
        <v>0.205</v>
      </c>
      <c r="C33" s="5">
        <v>179</v>
      </c>
      <c r="D33" s="6">
        <f t="shared" si="6"/>
        <v>0.5950000000000001</v>
      </c>
      <c r="E33" s="5">
        <v>115</v>
      </c>
      <c r="F33" s="6">
        <f t="shared" si="7"/>
        <v>105.12</v>
      </c>
      <c r="M33" s="13">
        <f t="shared" si="5"/>
        <v>0.9485507246376812</v>
      </c>
    </row>
    <row r="34" spans="1:13" ht="12.75">
      <c r="A34" s="5">
        <v>99.9</v>
      </c>
      <c r="B34" s="5">
        <v>0.205</v>
      </c>
      <c r="C34" s="5">
        <v>179</v>
      </c>
      <c r="D34" s="6">
        <f t="shared" si="6"/>
        <v>0.5950000000000001</v>
      </c>
      <c r="E34" s="5">
        <v>115</v>
      </c>
      <c r="F34" s="6">
        <f t="shared" si="7"/>
        <v>105.12</v>
      </c>
      <c r="M34" s="13">
        <f t="shared" si="5"/>
        <v>0.9485507246376812</v>
      </c>
    </row>
    <row r="35" spans="1:13" ht="12.75">
      <c r="A35" s="5">
        <v>100</v>
      </c>
      <c r="B35" s="5">
        <v>0.215</v>
      </c>
      <c r="C35" s="5">
        <v>176</v>
      </c>
      <c r="D35" s="6">
        <f t="shared" si="6"/>
        <v>0.5850000000000001</v>
      </c>
      <c r="E35" s="5">
        <v>115</v>
      </c>
      <c r="F35" s="6">
        <f t="shared" si="7"/>
        <v>105.11500000000001</v>
      </c>
      <c r="M35" s="13">
        <f t="shared" si="5"/>
        <v>0.9604477611940299</v>
      </c>
    </row>
    <row r="36" spans="1:13" ht="12.75">
      <c r="A36" s="5">
        <v>199.9</v>
      </c>
      <c r="B36" s="5">
        <v>0.215</v>
      </c>
      <c r="C36" s="5">
        <v>176</v>
      </c>
      <c r="D36" s="6">
        <f t="shared" si="6"/>
        <v>0.5850000000000001</v>
      </c>
      <c r="E36" s="5">
        <v>115</v>
      </c>
      <c r="F36" s="6">
        <f t="shared" si="7"/>
        <v>105.11500000000001</v>
      </c>
      <c r="M36" s="13">
        <f t="shared" si="5"/>
        <v>0.9604477611940299</v>
      </c>
    </row>
    <row r="37" spans="1:13" ht="12.75">
      <c r="A37" s="5">
        <v>200</v>
      </c>
      <c r="B37" s="5">
        <v>0.225</v>
      </c>
      <c r="C37" s="5">
        <v>173</v>
      </c>
      <c r="D37" s="6">
        <f t="shared" si="6"/>
        <v>0.5750000000000001</v>
      </c>
      <c r="E37" s="5">
        <v>115</v>
      </c>
      <c r="F37" s="6">
        <f t="shared" si="7"/>
        <v>105.05000000000001</v>
      </c>
      <c r="M37" s="13">
        <f t="shared" si="5"/>
        <v>0.9730769230769232</v>
      </c>
    </row>
    <row r="38" spans="1:13" ht="12.75">
      <c r="A38" s="5">
        <v>499.9</v>
      </c>
      <c r="B38" s="5">
        <v>0.225</v>
      </c>
      <c r="C38" s="5">
        <v>173</v>
      </c>
      <c r="D38" s="6">
        <f t="shared" si="6"/>
        <v>0.5750000000000001</v>
      </c>
      <c r="E38" s="5">
        <v>115</v>
      </c>
      <c r="F38" s="6">
        <f t="shared" si="7"/>
        <v>105.05000000000001</v>
      </c>
      <c r="M38" s="13">
        <f t="shared" si="5"/>
        <v>0.9730769230769232</v>
      </c>
    </row>
    <row r="39" spans="1:13" ht="12.75">
      <c r="A39" s="5">
        <v>500</v>
      </c>
      <c r="B39" s="5">
        <v>0.23</v>
      </c>
      <c r="C39" s="5">
        <v>172</v>
      </c>
      <c r="D39" s="6">
        <f t="shared" si="6"/>
        <v>0.5700000000000001</v>
      </c>
      <c r="E39" s="5">
        <v>115</v>
      </c>
      <c r="F39" s="6">
        <f t="shared" si="7"/>
        <v>105.11000000000001</v>
      </c>
      <c r="M39" s="13">
        <f t="shared" si="5"/>
        <v>0.9796874999999999</v>
      </c>
    </row>
    <row r="40" ht="12.75">
      <c r="D40" s="2"/>
    </row>
    <row r="41" spans="1:9" ht="12.75">
      <c r="A41" t="s">
        <v>28</v>
      </c>
      <c r="D41" s="2"/>
      <c r="H41">
        <v>0.267</v>
      </c>
      <c r="I41" s="2">
        <f>H41/H24</f>
        <v>1.4432432432432434</v>
      </c>
    </row>
    <row r="42" spans="1:15" ht="12.75">
      <c r="A42" s="8">
        <v>0.5</v>
      </c>
      <c r="B42" s="8">
        <v>0.2</v>
      </c>
      <c r="C42" s="8">
        <v>249</v>
      </c>
      <c r="D42" s="17">
        <f>0.8-B42</f>
        <v>0.6000000000000001</v>
      </c>
      <c r="E42" s="8">
        <v>115</v>
      </c>
      <c r="F42" s="17">
        <f>B42*C42+D42*E42</f>
        <v>118.80000000000001</v>
      </c>
      <c r="G42" s="8"/>
      <c r="H42" s="8"/>
      <c r="J42" s="8"/>
      <c r="K42" s="8"/>
      <c r="L42" s="8"/>
      <c r="M42" s="17">
        <f>D42/($M$4-B42)*$M$4</f>
        <v>0.942857142857143</v>
      </c>
      <c r="N42" s="2">
        <f>$I$41*M42</f>
        <v>1.360772200772201</v>
      </c>
      <c r="O42">
        <v>0.38</v>
      </c>
    </row>
    <row r="43" spans="1:15" ht="12.75">
      <c r="A43" s="8">
        <v>0.99</v>
      </c>
      <c r="B43" s="8">
        <v>0.2</v>
      </c>
      <c r="C43" s="8">
        <v>249</v>
      </c>
      <c r="D43" s="17">
        <f>0.8-B43</f>
        <v>0.6000000000000001</v>
      </c>
      <c r="E43" s="8">
        <v>115</v>
      </c>
      <c r="F43" s="17">
        <f>B43*C43+D43*E43</f>
        <v>118.80000000000001</v>
      </c>
      <c r="G43" s="8"/>
      <c r="H43" s="8"/>
      <c r="J43" s="8"/>
      <c r="K43" s="8"/>
      <c r="L43" s="8"/>
      <c r="M43" s="17">
        <f>D43/($M$4-B43)*$M$4</f>
        <v>0.942857142857143</v>
      </c>
      <c r="N43" s="2">
        <f>$I$41*M43</f>
        <v>1.360772200772201</v>
      </c>
      <c r="O43">
        <v>0.38</v>
      </c>
    </row>
    <row r="44" spans="1:15" ht="12.75">
      <c r="A44" s="8">
        <v>1</v>
      </c>
      <c r="B44" s="8">
        <v>0.2</v>
      </c>
      <c r="C44" s="8">
        <v>195</v>
      </c>
      <c r="D44" s="17">
        <f>0.8-B44</f>
        <v>0.6000000000000001</v>
      </c>
      <c r="E44" s="8">
        <v>115</v>
      </c>
      <c r="F44" s="17">
        <f>B44*C44+D44*E44</f>
        <v>108.00000000000001</v>
      </c>
      <c r="G44" s="8"/>
      <c r="H44" s="8"/>
      <c r="J44" s="8"/>
      <c r="K44" s="8"/>
      <c r="L44" s="8"/>
      <c r="M44" s="17">
        <f>D44/($M$4-B44)*$M$4</f>
        <v>0.942857142857143</v>
      </c>
      <c r="N44" s="2">
        <f>$I$41*M44</f>
        <v>1.360772200772201</v>
      </c>
      <c r="O44">
        <v>0.38</v>
      </c>
    </row>
    <row r="45" spans="1:15" ht="12.75">
      <c r="A45" s="8">
        <v>24.9</v>
      </c>
      <c r="B45" s="8">
        <v>0.2</v>
      </c>
      <c r="C45" s="8">
        <v>191</v>
      </c>
      <c r="D45" s="17">
        <f>0.8-B45</f>
        <v>0.6000000000000001</v>
      </c>
      <c r="E45" s="8">
        <v>115</v>
      </c>
      <c r="F45" s="17">
        <f>B45*C45+D45*E45</f>
        <v>107.20000000000002</v>
      </c>
      <c r="G45" s="8"/>
      <c r="H45" s="8"/>
      <c r="J45" s="8"/>
      <c r="K45" s="8"/>
      <c r="L45" s="8"/>
      <c r="M45" s="17">
        <f>D45/($M$4-B45)*$M$4</f>
        <v>0.942857142857143</v>
      </c>
      <c r="N45" s="2">
        <f>$I$41*M45</f>
        <v>1.360772200772201</v>
      </c>
      <c r="O45">
        <v>0.38</v>
      </c>
    </row>
    <row r="46" spans="1:15" ht="12.75">
      <c r="A46" s="8">
        <v>25</v>
      </c>
      <c r="B46" s="8">
        <v>0.2</v>
      </c>
      <c r="C46" s="8">
        <v>186</v>
      </c>
      <c r="D46" s="17">
        <f>0.8-B46</f>
        <v>0.6000000000000001</v>
      </c>
      <c r="E46" s="8">
        <v>115</v>
      </c>
      <c r="F46" s="17">
        <f>B46*C46+D46*E46</f>
        <v>106.20000000000002</v>
      </c>
      <c r="G46" s="8"/>
      <c r="H46" s="8"/>
      <c r="J46" s="8"/>
      <c r="K46" s="8"/>
      <c r="L46" s="8"/>
      <c r="M46" s="17">
        <f>D46/($M$4-B46)*$M$4</f>
        <v>0.942857142857143</v>
      </c>
      <c r="N46" s="2">
        <f>$I$41*M46</f>
        <v>1.360772200772201</v>
      </c>
      <c r="O46">
        <v>0.38</v>
      </c>
    </row>
    <row r="47" spans="1:9" ht="12.75">
      <c r="A47" t="s">
        <v>22</v>
      </c>
      <c r="D47" s="2"/>
      <c r="H47">
        <v>0.329</v>
      </c>
      <c r="I47" s="2">
        <f>H47/H24</f>
        <v>1.7783783783783784</v>
      </c>
    </row>
    <row r="48" spans="1:15" ht="12.75">
      <c r="A48" s="8">
        <v>0.5</v>
      </c>
      <c r="B48" s="8">
        <v>0.2</v>
      </c>
      <c r="C48" s="8">
        <v>249</v>
      </c>
      <c r="D48" s="17">
        <f>0.8-B48</f>
        <v>0.6000000000000001</v>
      </c>
      <c r="E48" s="8">
        <v>115</v>
      </c>
      <c r="F48" s="17">
        <f>B48*C48+D48*E48</f>
        <v>118.80000000000001</v>
      </c>
      <c r="G48" s="8"/>
      <c r="H48" s="8"/>
      <c r="I48" s="8"/>
      <c r="J48" s="8"/>
      <c r="K48" s="8"/>
      <c r="L48" s="8"/>
      <c r="M48" s="17">
        <f>D48/($M$4-B48)*$M$4</f>
        <v>0.942857142857143</v>
      </c>
      <c r="N48" s="2">
        <f>$I$47*M48</f>
        <v>1.676756756756757</v>
      </c>
      <c r="O48">
        <v>0.43</v>
      </c>
    </row>
    <row r="49" spans="1:15" ht="12.75">
      <c r="A49" s="8">
        <v>0.99</v>
      </c>
      <c r="B49" s="8">
        <v>0.2</v>
      </c>
      <c r="C49" s="8">
        <v>249</v>
      </c>
      <c r="D49" s="17">
        <f>0.8-B49</f>
        <v>0.6000000000000001</v>
      </c>
      <c r="E49" s="8">
        <v>115</v>
      </c>
      <c r="F49" s="17">
        <f>B49*C49+D49*E49</f>
        <v>118.80000000000001</v>
      </c>
      <c r="G49" s="8"/>
      <c r="H49" s="8"/>
      <c r="I49" s="8"/>
      <c r="J49" s="8"/>
      <c r="K49" s="8"/>
      <c r="L49" s="8"/>
      <c r="M49" s="17">
        <f>D49/($M$4-B49)*$M$4</f>
        <v>0.942857142857143</v>
      </c>
      <c r="N49" s="2">
        <f>$I$47*M49</f>
        <v>1.676756756756757</v>
      </c>
      <c r="O49">
        <v>0.43</v>
      </c>
    </row>
    <row r="50" spans="1:15" ht="12.75">
      <c r="A50" s="8">
        <v>1</v>
      </c>
      <c r="B50" s="8">
        <v>0.2</v>
      </c>
      <c r="C50" s="8">
        <v>195</v>
      </c>
      <c r="D50" s="17">
        <f>0.8-B50</f>
        <v>0.6000000000000001</v>
      </c>
      <c r="E50" s="8">
        <v>115</v>
      </c>
      <c r="F50" s="17">
        <f>B50*C50+D50*E50</f>
        <v>108.00000000000001</v>
      </c>
      <c r="G50" s="8"/>
      <c r="H50" s="8"/>
      <c r="I50" s="8"/>
      <c r="J50" s="8"/>
      <c r="K50" s="8"/>
      <c r="L50" s="8"/>
      <c r="M50" s="17">
        <f>D50/($M$4-B50)*$M$4</f>
        <v>0.942857142857143</v>
      </c>
      <c r="N50" s="2">
        <f>$I$47*M50</f>
        <v>1.676756756756757</v>
      </c>
      <c r="O50">
        <v>0.43</v>
      </c>
    </row>
    <row r="51" spans="1:15" ht="12.75">
      <c r="A51" s="8">
        <v>24.9</v>
      </c>
      <c r="B51" s="8">
        <v>0.2</v>
      </c>
      <c r="C51" s="8">
        <v>191</v>
      </c>
      <c r="D51" s="17">
        <f>0.8-B51</f>
        <v>0.6000000000000001</v>
      </c>
      <c r="E51" s="8">
        <v>115</v>
      </c>
      <c r="F51" s="17">
        <f>B51*C51+D51*E51</f>
        <v>107.20000000000002</v>
      </c>
      <c r="G51" s="8"/>
      <c r="H51" s="8"/>
      <c r="I51" s="8"/>
      <c r="J51" s="8"/>
      <c r="K51" s="8"/>
      <c r="L51" s="8"/>
      <c r="M51" s="17">
        <f>D51/($M$4-B51)*$M$4</f>
        <v>0.942857142857143</v>
      </c>
      <c r="N51" s="2">
        <f>$I$47*M51</f>
        <v>1.676756756756757</v>
      </c>
      <c r="O51">
        <v>0.43</v>
      </c>
    </row>
    <row r="52" spans="1:15" ht="12.75">
      <c r="A52" s="8">
        <v>25</v>
      </c>
      <c r="B52" s="8">
        <v>0.2</v>
      </c>
      <c r="C52" s="8">
        <v>186</v>
      </c>
      <c r="D52" s="17">
        <f>0.8-B52</f>
        <v>0.6000000000000001</v>
      </c>
      <c r="E52" s="8">
        <v>115</v>
      </c>
      <c r="F52" s="17">
        <f>B52*C52+D52*E52</f>
        <v>106.20000000000002</v>
      </c>
      <c r="G52" s="8"/>
      <c r="H52" s="8"/>
      <c r="I52" s="8"/>
      <c r="J52" s="8"/>
      <c r="K52" s="8"/>
      <c r="L52" s="8"/>
      <c r="M52" s="17">
        <f>D52/($M$4-B52)*$M$4</f>
        <v>0.942857142857143</v>
      </c>
      <c r="N52" s="2">
        <f>$I$47*M52</f>
        <v>1.676756756756757</v>
      </c>
      <c r="O52">
        <v>0.43</v>
      </c>
    </row>
    <row r="53" ht="12.75">
      <c r="D53" s="2"/>
    </row>
  </sheetData>
  <printOptions/>
  <pageMargins left="0.75" right="0.4" top="1" bottom="1" header="0.5" footer="0.5"/>
  <pageSetup fitToHeight="1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C
</cp:lastModifiedBy>
  <cp:lastPrinted>2008-03-23T13:46:04Z</cp:lastPrinted>
  <dcterms:created xsi:type="dcterms:W3CDTF">2002-04-30T08:32:48Z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