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472" windowHeight="75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'Sheet1'!$A$1:$D$83</definedName>
  </definedNames>
  <calcPr fullCalcOnLoad="1"/>
</workbook>
</file>

<file path=xl/sharedStrings.xml><?xml version="1.0" encoding="utf-8"?>
<sst xmlns="http://schemas.openxmlformats.org/spreadsheetml/2006/main" count="180" uniqueCount="107">
  <si>
    <t>Top Temperature</t>
  </si>
  <si>
    <t>T1 - C</t>
  </si>
  <si>
    <t>T1 - K</t>
  </si>
  <si>
    <t>T2 - C</t>
  </si>
  <si>
    <t>T2 - K</t>
  </si>
  <si>
    <t>Carnot Factor</t>
  </si>
  <si>
    <t>Heat Pump Cycle</t>
  </si>
  <si>
    <t>Tmin - C</t>
  </si>
  <si>
    <t>Tmin - K</t>
  </si>
  <si>
    <t>Tmax - C</t>
  </si>
  <si>
    <t>Tmax - K</t>
  </si>
  <si>
    <t>Heating Flow Temperature</t>
  </si>
  <si>
    <t>Heating Return Temperature</t>
  </si>
  <si>
    <t>Carnot COP Heating</t>
  </si>
  <si>
    <t>Heat-Only Boiler</t>
  </si>
  <si>
    <t>Boilers Displaced</t>
  </si>
  <si>
    <t>Heat Distribution Efficiency</t>
  </si>
  <si>
    <t>Power Cycle</t>
  </si>
  <si>
    <t>mtoe</t>
  </si>
  <si>
    <t>TWh</t>
  </si>
  <si>
    <t>Fraction</t>
  </si>
  <si>
    <t>MtC</t>
  </si>
  <si>
    <t>Frutschi</t>
  </si>
  <si>
    <t>Ratio</t>
  </si>
  <si>
    <t>Cogenerated Heat M</t>
  </si>
  <si>
    <t>Gas for Cogenerated Electricity M</t>
  </si>
  <si>
    <t>Cogenerated Electricity M</t>
  </si>
  <si>
    <t>Electricity Distribution Efficiency M</t>
  </si>
  <si>
    <t>Electricity Distribution Efficiency B</t>
  </si>
  <si>
    <t>Matching Electricity B</t>
  </si>
  <si>
    <t>Gas for Matching Electricity B</t>
  </si>
  <si>
    <t>Elec Effy</t>
  </si>
  <si>
    <t>gC/kwh el</t>
  </si>
  <si>
    <t>Specific Carbon Emissions for Gas</t>
  </si>
  <si>
    <t>Specific Carbon Emissions for Mix Elec B</t>
  </si>
  <si>
    <t>Carbon Savings v Gas Heat and Elec</t>
  </si>
  <si>
    <t>Carbon Savings v Gas Heat &amp; Mix Elec</t>
  </si>
  <si>
    <t>Boiler</t>
  </si>
  <si>
    <t>Carbon Emissions for Gas Heat &amp; Elec. B</t>
  </si>
  <si>
    <t>Nat. Gas</t>
  </si>
  <si>
    <t>Hydrogen Production Efficiency</t>
  </si>
  <si>
    <t>Carbon Emissions for Gas Heat &amp; Elec. M</t>
  </si>
  <si>
    <t>Carbon Emissions, Gas Heat &amp; Mix Elec B</t>
  </si>
  <si>
    <t>Gas to Electricity Generation Efficiency B</t>
  </si>
  <si>
    <t>Hot Water</t>
  </si>
  <si>
    <t>Heat to Electricity Power Ratio - 1/alpha</t>
  </si>
  <si>
    <t>Electricity to Heat Power Ratio - alpha</t>
  </si>
  <si>
    <t>Energy Carrier</t>
  </si>
  <si>
    <t>Heat-Only Boiler Heat Energy Fraction</t>
  </si>
  <si>
    <t>the Heat-Only Boiler Fraction to zero, &amp; the Heat and Elec Distribution Efficiencies to one.</t>
  </si>
  <si>
    <t xml:space="preserve">When assessing Industrial CHP schemes, the Boilers Displaced Effy is set to 0.8, </t>
  </si>
  <si>
    <t>Industrial Low Temp. Heating Gas 2001 B</t>
  </si>
  <si>
    <t>v Gas Elec</t>
  </si>
  <si>
    <t>v Mix Elec</t>
  </si>
  <si>
    <t>gC/kWhth</t>
  </si>
  <si>
    <t>Min</t>
  </si>
  <si>
    <t>Max</t>
  </si>
  <si>
    <t>CCL Relief</t>
  </si>
  <si>
    <t>Limit</t>
  </si>
  <si>
    <t>Ind-CHP</t>
  </si>
  <si>
    <t>Author</t>
  </si>
  <si>
    <t>Reference</t>
  </si>
  <si>
    <t>gC/kWh gas</t>
  </si>
  <si>
    <t>gC/kWh ht</t>
  </si>
  <si>
    <t>C Svg. v Mix</t>
  </si>
  <si>
    <t>C Svg. v Gas</t>
  </si>
  <si>
    <t>Botttom Temperature - Condensing</t>
  </si>
  <si>
    <t>T2 C</t>
  </si>
  <si>
    <t>Carnot Efficiency - Condensing</t>
  </si>
  <si>
    <t>Carnot Factor - Condensing</t>
  </si>
  <si>
    <t>Bottom Temperature - Back Pressure</t>
  </si>
  <si>
    <t>Thermal Efficiency - Condensing - NCV</t>
  </si>
  <si>
    <t>Electrical Generator Efficiency</t>
  </si>
  <si>
    <t>Electricity Efficiency - Condensing - NCV</t>
  </si>
  <si>
    <t>Carnot Efficiency - Back Pressure</t>
  </si>
  <si>
    <t>Carnot Factor - Back Pressure</t>
  </si>
  <si>
    <t>Electricity Efficiency - BP - NCV</t>
  </si>
  <si>
    <t>Electricity Efficiency - BP - GCV</t>
  </si>
  <si>
    <t>Delta Electricity Efficiency - NCV</t>
  </si>
  <si>
    <t>Heat Efficiency - BP - NCV</t>
  </si>
  <si>
    <t>COP Heating (Delta Power Basis)</t>
  </si>
  <si>
    <t>Thermo. Heat Effy (Delta Power Basis) - NCV</t>
  </si>
  <si>
    <t>Thermal Efficiency - BP - NCV</t>
  </si>
  <si>
    <t>Thermal Efficiency - BP - GCV</t>
  </si>
  <si>
    <t>Thermo. Heat Effy (Delta Power Basis) - GCV</t>
  </si>
  <si>
    <t>COP Heating (cycle basis)</t>
  </si>
  <si>
    <t>Thermo. Heat Effy (cycle basis) - NCV</t>
  </si>
  <si>
    <t>Thermo. Heat Effy (cycle basis) - GCV</t>
  </si>
  <si>
    <t>Total Heat + Elec Efficiency - BP - NCV</t>
  </si>
  <si>
    <t>Boiler Efficiency - GCV</t>
  </si>
  <si>
    <t>Industrial Heat (useful) Net</t>
  </si>
  <si>
    <t>Industrial Heat (useful) Gross</t>
  </si>
  <si>
    <t>Heat Only Boiler Heat</t>
  </si>
  <si>
    <t>Gas for Heat-Only Boiler</t>
  </si>
  <si>
    <t>CHP Unit</t>
  </si>
  <si>
    <t>Gas for Cogenerated Heat &amp; Cogenerated Elec</t>
  </si>
  <si>
    <t>Heat Efficiency - BP - GCV</t>
  </si>
  <si>
    <t>Heat + Electricity Efficiency - BP - GCV</t>
  </si>
  <si>
    <t>Gas for HOB &amp; CHP M</t>
  </si>
  <si>
    <t>Gross Gas for HOB &amp; CHP</t>
  </si>
  <si>
    <t>Electricity Only Plant</t>
  </si>
  <si>
    <t>Sp. Carbon Savings v Gas Heat and Elec</t>
  </si>
  <si>
    <t>Sp. Carbon Savings v Gas Heat &amp; Mix Elec</t>
  </si>
  <si>
    <t>A Model of Boiler and Industrial-CHP, by Gordon Taylor, 31 October 2002</t>
  </si>
  <si>
    <t>Average Heat Efficiency - GCV</t>
  </si>
  <si>
    <t>Savings v Gas</t>
  </si>
  <si>
    <t>Savings v Gas &amp; Mix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</si>
</sst>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"/>
    <numFmt numFmtId="167" formatCode="0.00000000000"/>
    <numFmt numFmtId="168" formatCode="0.0000"/>
    <numFmt numFmtId="169" formatCode="0.000000"/>
    <numFmt numFmtId="170" formatCode="0.00000"/>
    <numFmt numFmtId="171" formatCode="0.000_ ;[Red]\-0.000\ "/>
    <numFmt numFmtId="172" formatCode="0.00_ ;[Red]\-0.00\ "/>
    <numFmt numFmtId="173" formatCode="0.0000_ ;[Red]\-0.0000\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9.7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19.5"/>
      <name val="Arial"/>
      <family val="0"/>
    </font>
    <font>
      <sz val="9.75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2" fontId="0" fillId="2" borderId="0" xfId="0" applyNumberFormat="1" applyFill="1" applyAlignment="1">
      <alignment/>
    </xf>
    <xf numFmtId="165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6" borderId="0" xfId="0" applyNumberForma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Fig. 12 - Carbon Saving per kWh of Heat v Electricity Efficiency
for Gas Ind-CHP v Gas Boilers of 0.8 and Gas Generators of 0.51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Sheet1!$G$86</c:f>
              <c:strCache>
                <c:ptCount val="1"/>
                <c:pt idx="0">
                  <c:v>C Svg. v 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Sheet1!$B$90:$B$95</c:f>
              <c:numCache/>
            </c:numRef>
          </c:xVal>
          <c:yVal>
            <c:numRef>
              <c:f>Sheet1!$G$90:$G$95</c:f>
              <c:numCache/>
            </c:numRef>
          </c:yVal>
          <c:smooth val="0"/>
        </c:ser>
        <c:ser>
          <c:idx val="0"/>
          <c:order val="1"/>
          <c:tx>
            <c:strRef>
              <c:f>Sheet1!$A$89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Sheet1!$C$89</c:f>
              <c:numCache/>
            </c:numRef>
          </c:xVal>
          <c:yVal>
            <c:numRef>
              <c:f>Sheet1!$G$89</c:f>
              <c:numCache/>
            </c:numRef>
          </c:yVal>
          <c:smooth val="0"/>
        </c:ser>
        <c:ser>
          <c:idx val="2"/>
          <c:order val="2"/>
          <c:tx>
            <c:strRef>
              <c:f>Sheet1!$A$97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Sheet1!$C$97</c:f>
              <c:numCache/>
            </c:numRef>
          </c:xVal>
          <c:yVal>
            <c:numRef>
              <c:f>Sheet1!$H$97</c:f>
              <c:numCache/>
            </c:numRef>
          </c:yVal>
          <c:smooth val="0"/>
        </c:ser>
        <c:axId val="48385754"/>
        <c:axId val="45442435"/>
      </c:scatterChart>
      <c:valAx>
        <c:axId val="48385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42435"/>
        <c:crosses val="autoZero"/>
        <c:crossBetween val="midCat"/>
        <c:dispUnits/>
      </c:valAx>
      <c:valAx>
        <c:axId val="45442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857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14 - Climate Change Levy Relief v Electricity Efficiency
for Gas-Fuelled CHP Units with a Total Efficiency of 0.8
v Gas Boilers of 0.8 and Mix- or Gas-Fuelled Electricity Generators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Sheet1!$L$85</c:f>
              <c:strCache>
                <c:ptCount val="1"/>
                <c:pt idx="0">
                  <c:v>v Mix Elec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(Sheet1!$D$88,Sheet1!$D$96,Sheet1!$D$98)</c:f>
              <c:numCache/>
            </c:numRef>
          </c:xVal>
          <c:yVal>
            <c:numRef>
              <c:f>(Sheet1!$L$88,Sheet1!$L$96,Sheet1!$L$98)</c:f>
              <c:numCache/>
            </c:numRef>
          </c:yVal>
          <c:smooth val="0"/>
        </c:ser>
        <c:ser>
          <c:idx val="0"/>
          <c:order val="1"/>
          <c:tx>
            <c:strRef>
              <c:f>Sheet1!$K$85</c:f>
              <c:strCache>
                <c:ptCount val="1"/>
                <c:pt idx="0">
                  <c:v>v Gas Elec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(Sheet1!$C$89,Sheet1!$C$97,Sheet1!$C$98)</c:f>
              <c:numCache/>
            </c:numRef>
          </c:xVal>
          <c:yVal>
            <c:numRef>
              <c:f>(Sheet1!$K$89,Sheet1!$K$97,Sheet1!$K$98)</c:f>
              <c:numCache/>
            </c:numRef>
          </c:yVal>
          <c:smooth val="0"/>
        </c:ser>
        <c:axId val="3648496"/>
        <c:axId val="776625"/>
      </c:scatterChart>
      <c:valAx>
        <c:axId val="3648496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6625"/>
        <c:crosses val="autoZero"/>
        <c:crossBetween val="midCat"/>
        <c:dispUnits/>
      </c:valAx>
      <c:valAx>
        <c:axId val="776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CCL Relief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8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Fig. 11 - Carbon Saving per kWh Heat v Electricity Efficiency
for Gas Ind-CHP v Gas Boilers of 0.8 and Mix Generators of 0.44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Sheet1!$H$86</c:f>
              <c:strCache>
                <c:ptCount val="1"/>
                <c:pt idx="0">
                  <c:v>C Svg. v Mix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Sheet1!$B$90:$B$95</c:f>
              <c:numCache/>
            </c:numRef>
          </c:xVal>
          <c:yVal>
            <c:numRef>
              <c:f>Sheet1!$H$90:$H$95</c:f>
              <c:numCache/>
            </c:numRef>
          </c:yVal>
          <c:smooth val="0"/>
        </c:ser>
        <c:ser>
          <c:idx val="0"/>
          <c:order val="1"/>
          <c:tx>
            <c:strRef>
              <c:f>Sheet1!$A$88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Sheet1!$D$88</c:f>
              <c:numCache/>
            </c:numRef>
          </c:xVal>
          <c:yVal>
            <c:numRef>
              <c:f>Sheet1!$H$88</c:f>
              <c:numCache/>
            </c:numRef>
          </c:yVal>
          <c:smooth val="0"/>
        </c:ser>
        <c:ser>
          <c:idx val="2"/>
          <c:order val="2"/>
          <c:tx>
            <c:strRef>
              <c:f>Sheet1!$A$96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Sheet1!$D$96</c:f>
              <c:numCache/>
            </c:numRef>
          </c:xVal>
          <c:yVal>
            <c:numRef>
              <c:f>Sheet1!$H$96</c:f>
              <c:numCache/>
            </c:numRef>
          </c:yVal>
          <c:smooth val="0"/>
        </c:ser>
        <c:axId val="28735126"/>
        <c:axId val="56566703"/>
      </c:scatterChart>
      <c:valAx>
        <c:axId val="2873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566703"/>
        <c:crosses val="autoZero"/>
        <c:crossBetween val="midCat"/>
        <c:dispUnits/>
      </c:valAx>
      <c:valAx>
        <c:axId val="5656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7351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99</xdr:row>
      <xdr:rowOff>95250</xdr:rowOff>
    </xdr:from>
    <xdr:to>
      <xdr:col>21</xdr:col>
      <xdr:colOff>476250</xdr:colOff>
      <xdr:row>123</xdr:row>
      <xdr:rowOff>47625</xdr:rowOff>
    </xdr:to>
    <xdr:graphicFrame>
      <xdr:nvGraphicFramePr>
        <xdr:cNvPr id="1" name="Chart 5"/>
        <xdr:cNvGraphicFramePr/>
      </xdr:nvGraphicFramePr>
      <xdr:xfrm>
        <a:off x="7239000" y="16125825"/>
        <a:ext cx="8077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124</xdr:row>
      <xdr:rowOff>47625</xdr:rowOff>
    </xdr:from>
    <xdr:to>
      <xdr:col>8</xdr:col>
      <xdr:colOff>228600</xdr:colOff>
      <xdr:row>151</xdr:row>
      <xdr:rowOff>76200</xdr:rowOff>
    </xdr:to>
    <xdr:graphicFrame>
      <xdr:nvGraphicFramePr>
        <xdr:cNvPr id="2" name="Chart 7"/>
        <xdr:cNvGraphicFramePr/>
      </xdr:nvGraphicFramePr>
      <xdr:xfrm>
        <a:off x="104775" y="20126325"/>
        <a:ext cx="70389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99</xdr:row>
      <xdr:rowOff>66675</xdr:rowOff>
    </xdr:from>
    <xdr:to>
      <xdr:col>8</xdr:col>
      <xdr:colOff>142875</xdr:colOff>
      <xdr:row>123</xdr:row>
      <xdr:rowOff>28575</xdr:rowOff>
    </xdr:to>
    <xdr:graphicFrame>
      <xdr:nvGraphicFramePr>
        <xdr:cNvPr id="3" name="Chart 10"/>
        <xdr:cNvGraphicFramePr/>
      </xdr:nvGraphicFramePr>
      <xdr:xfrm>
        <a:off x="76200" y="16097250"/>
        <a:ext cx="69818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workbookViewId="0" topLeftCell="A125">
      <selection activeCell="C57" sqref="C57"/>
    </sheetView>
  </sheetViews>
  <sheetFormatPr defaultColWidth="9.140625" defaultRowHeight="12.75"/>
  <cols>
    <col min="1" max="1" width="38.8515625" style="0" customWidth="1"/>
    <col min="2" max="2" width="10.00390625" style="0" customWidth="1"/>
    <col min="3" max="3" width="9.28125" style="0" customWidth="1"/>
    <col min="7" max="7" width="8.8515625" style="6" customWidth="1"/>
    <col min="8" max="8" width="9.28125" style="0" customWidth="1"/>
  </cols>
  <sheetData>
    <row r="1" ht="12.75">
      <c r="A1" s="1" t="s">
        <v>103</v>
      </c>
    </row>
    <row r="3" spans="3:8" ht="12.75">
      <c r="C3" s="1" t="s">
        <v>37</v>
      </c>
      <c r="D3" s="1" t="s">
        <v>59</v>
      </c>
      <c r="E3" s="1"/>
      <c r="F3" s="1" t="s">
        <v>59</v>
      </c>
      <c r="G3" s="8"/>
      <c r="H3" s="1"/>
    </row>
    <row r="4" spans="1:8" ht="12.75">
      <c r="A4" t="s">
        <v>47</v>
      </c>
      <c r="C4" s="3" t="s">
        <v>39</v>
      </c>
      <c r="D4" s="3" t="s">
        <v>44</v>
      </c>
      <c r="E4" s="3"/>
      <c r="F4" s="3" t="s">
        <v>44</v>
      </c>
      <c r="G4" s="19"/>
      <c r="H4" s="1"/>
    </row>
    <row r="5" spans="1:4" ht="12.75">
      <c r="A5" t="s">
        <v>60</v>
      </c>
      <c r="D5" t="s">
        <v>22</v>
      </c>
    </row>
    <row r="6" ht="12.75">
      <c r="A6" t="s">
        <v>61</v>
      </c>
    </row>
    <row r="7" ht="12.75">
      <c r="A7" t="s">
        <v>50</v>
      </c>
    </row>
    <row r="8" ht="12.75">
      <c r="A8" t="s">
        <v>49</v>
      </c>
    </row>
    <row r="9" spans="1:8" ht="12.75">
      <c r="A9" s="1" t="s">
        <v>17</v>
      </c>
      <c r="C9" s="1"/>
      <c r="D9" s="3"/>
      <c r="E9" s="3"/>
      <c r="F9" s="3"/>
      <c r="G9" s="19"/>
      <c r="H9" s="1"/>
    </row>
    <row r="10" spans="1:4" ht="12.75">
      <c r="A10" t="s">
        <v>0</v>
      </c>
      <c r="B10" t="s">
        <v>1</v>
      </c>
      <c r="D10">
        <v>1000</v>
      </c>
    </row>
    <row r="11" spans="1:4" ht="12.75">
      <c r="A11" t="s">
        <v>0</v>
      </c>
      <c r="B11" t="s">
        <v>2</v>
      </c>
      <c r="D11">
        <f>D10+273</f>
        <v>1273</v>
      </c>
    </row>
    <row r="12" spans="1:4" ht="12.75">
      <c r="A12" t="s">
        <v>66</v>
      </c>
      <c r="B12" t="s">
        <v>67</v>
      </c>
      <c r="D12">
        <v>10</v>
      </c>
    </row>
    <row r="13" spans="1:4" ht="12.75">
      <c r="A13" t="s">
        <v>66</v>
      </c>
      <c r="B13" t="s">
        <v>4</v>
      </c>
      <c r="D13">
        <f>D12+273</f>
        <v>283</v>
      </c>
    </row>
    <row r="14" spans="1:5" ht="12.75">
      <c r="A14" t="s">
        <v>68</v>
      </c>
      <c r="B14" t="s">
        <v>20</v>
      </c>
      <c r="D14" s="4">
        <f>(D11-D13)/D11</f>
        <v>0.7776904948939513</v>
      </c>
      <c r="E14" s="4"/>
    </row>
    <row r="15" spans="1:5" ht="12.75">
      <c r="A15" t="s">
        <v>69</v>
      </c>
      <c r="B15" t="s">
        <v>20</v>
      </c>
      <c r="D15" s="4">
        <v>0.78</v>
      </c>
      <c r="E15" s="4"/>
    </row>
    <row r="16" spans="1:5" ht="12.75">
      <c r="A16" t="s">
        <v>71</v>
      </c>
      <c r="B16" t="s">
        <v>20</v>
      </c>
      <c r="D16" s="4">
        <f>D14*D15</f>
        <v>0.606598586017282</v>
      </c>
      <c r="E16" s="4"/>
    </row>
    <row r="17" spans="1:6" ht="12.75">
      <c r="A17" t="s">
        <v>72</v>
      </c>
      <c r="B17" t="s">
        <v>20</v>
      </c>
      <c r="D17">
        <v>1</v>
      </c>
      <c r="F17">
        <v>1</v>
      </c>
    </row>
    <row r="18" spans="1:5" ht="12.75">
      <c r="A18" t="s">
        <v>73</v>
      </c>
      <c r="B18" t="s">
        <v>20</v>
      </c>
      <c r="D18" s="4">
        <f>D16*D17</f>
        <v>0.606598586017282</v>
      </c>
      <c r="E18" s="4"/>
    </row>
    <row r="19" spans="1:4" ht="12.75">
      <c r="A19" t="s">
        <v>70</v>
      </c>
      <c r="B19" t="s">
        <v>3</v>
      </c>
      <c r="D19">
        <f>D38</f>
        <v>50</v>
      </c>
    </row>
    <row r="20" spans="1:4" ht="12.75">
      <c r="A20" t="s">
        <v>70</v>
      </c>
      <c r="B20" t="s">
        <v>4</v>
      </c>
      <c r="D20">
        <f>D19+273</f>
        <v>323</v>
      </c>
    </row>
    <row r="21" spans="1:8" ht="12.75">
      <c r="A21" t="s">
        <v>74</v>
      </c>
      <c r="B21" t="s">
        <v>20</v>
      </c>
      <c r="C21" s="4"/>
      <c r="D21" s="4">
        <f>(D11-D20)/D11</f>
        <v>0.746268656716418</v>
      </c>
      <c r="E21" s="4"/>
      <c r="F21" s="4"/>
      <c r="G21" s="9"/>
      <c r="H21" s="4"/>
    </row>
    <row r="22" spans="1:8" ht="12.75">
      <c r="A22" t="s">
        <v>75</v>
      </c>
      <c r="B22" t="s">
        <v>20</v>
      </c>
      <c r="D22" s="4">
        <v>0.78</v>
      </c>
      <c r="E22" s="4"/>
      <c r="F22" s="4"/>
      <c r="G22" s="9"/>
      <c r="H22" s="4"/>
    </row>
    <row r="23" spans="1:8" ht="12.75">
      <c r="A23" t="s">
        <v>82</v>
      </c>
      <c r="B23" t="s">
        <v>20</v>
      </c>
      <c r="D23" s="4">
        <f>D21*D22</f>
        <v>0.582089552238806</v>
      </c>
      <c r="E23" s="4"/>
      <c r="F23" s="4"/>
      <c r="G23" s="9"/>
      <c r="H23" s="4"/>
    </row>
    <row r="24" spans="1:8" ht="12.75">
      <c r="A24" t="s">
        <v>83</v>
      </c>
      <c r="B24" t="s">
        <v>20</v>
      </c>
      <c r="C24" s="4"/>
      <c r="D24" s="4">
        <f>D23*0.9026</f>
        <v>0.5253940298507462</v>
      </c>
      <c r="E24" s="4"/>
      <c r="F24" s="4"/>
      <c r="G24" s="9"/>
      <c r="H24" s="4"/>
    </row>
    <row r="25" spans="1:8" ht="12.75">
      <c r="A25" t="s">
        <v>76</v>
      </c>
      <c r="B25" t="s">
        <v>20</v>
      </c>
      <c r="C25" s="4"/>
      <c r="D25" s="4">
        <f>D23*D17</f>
        <v>0.582089552238806</v>
      </c>
      <c r="E25" s="4"/>
      <c r="F25" s="4"/>
      <c r="G25" s="9"/>
      <c r="H25" s="4"/>
    </row>
    <row r="26" spans="1:8" ht="12.75">
      <c r="A26" s="6" t="s">
        <v>78</v>
      </c>
      <c r="B26" s="6" t="s">
        <v>20</v>
      </c>
      <c r="C26" s="9"/>
      <c r="D26" s="9">
        <f>D18-D25</f>
        <v>0.02450903377847602</v>
      </c>
      <c r="E26" s="9"/>
      <c r="F26" s="9"/>
      <c r="G26" s="9"/>
      <c r="H26" s="4"/>
    </row>
    <row r="27" spans="1:8" ht="12.75">
      <c r="A27" s="6" t="s">
        <v>88</v>
      </c>
      <c r="B27" s="6" t="s">
        <v>20</v>
      </c>
      <c r="C27" s="9"/>
      <c r="D27" s="9">
        <v>0.86</v>
      </c>
      <c r="E27" s="9"/>
      <c r="F27" s="9">
        <v>0.86</v>
      </c>
      <c r="G27" s="9"/>
      <c r="H27" s="4"/>
    </row>
    <row r="28" spans="1:8" ht="12.75">
      <c r="A28" s="6" t="s">
        <v>79</v>
      </c>
      <c r="B28" s="6" t="s">
        <v>20</v>
      </c>
      <c r="C28" s="9"/>
      <c r="D28" s="9">
        <f>D27-D25</f>
        <v>0.277910447761194</v>
      </c>
      <c r="E28" s="9"/>
      <c r="F28" s="9"/>
      <c r="G28" s="9"/>
      <c r="H28" s="4"/>
    </row>
    <row r="29" spans="1:8" ht="12.75">
      <c r="A29" s="6" t="s">
        <v>77</v>
      </c>
      <c r="B29" s="6" t="s">
        <v>20</v>
      </c>
      <c r="C29" s="9"/>
      <c r="D29" s="11">
        <f>D25*0.9026</f>
        <v>0.5253940298507462</v>
      </c>
      <c r="E29" s="11"/>
      <c r="F29" s="10">
        <v>0.52539</v>
      </c>
      <c r="G29" s="9"/>
      <c r="H29" s="4"/>
    </row>
    <row r="30" spans="1:7" ht="12.75">
      <c r="A30" s="3" t="s">
        <v>97</v>
      </c>
      <c r="B30" t="s">
        <v>20</v>
      </c>
      <c r="C30" s="4"/>
      <c r="D30" s="11">
        <f>D27*0.9026</f>
        <v>0.7762359999999999</v>
      </c>
      <c r="E30" s="4"/>
      <c r="F30" s="11">
        <f>F27*0.9026</f>
        <v>0.7762359999999999</v>
      </c>
      <c r="G30" s="9"/>
    </row>
    <row r="31" spans="1:8" ht="12.75">
      <c r="A31" s="6" t="s">
        <v>96</v>
      </c>
      <c r="B31" s="6" t="s">
        <v>20</v>
      </c>
      <c r="C31" s="9"/>
      <c r="D31" s="11">
        <f>D30-D29</f>
        <v>0.2508419701492537</v>
      </c>
      <c r="E31" s="9"/>
      <c r="F31" s="9">
        <f>F30-F29</f>
        <v>0.2508459999999999</v>
      </c>
      <c r="G31" s="9"/>
      <c r="H31" s="4"/>
    </row>
    <row r="32" spans="1:8" ht="12.75">
      <c r="A32" s="6" t="s">
        <v>80</v>
      </c>
      <c r="B32" s="6" t="s">
        <v>23</v>
      </c>
      <c r="C32" s="9"/>
      <c r="D32" s="9">
        <f>D28/D26</f>
        <v>11.339102564102573</v>
      </c>
      <c r="E32" s="9"/>
      <c r="F32" s="9"/>
      <c r="G32" s="9"/>
      <c r="H32" s="4"/>
    </row>
    <row r="33" spans="1:8" ht="12.75">
      <c r="A33" s="24" t="s">
        <v>81</v>
      </c>
      <c r="B33" s="24" t="s">
        <v>23</v>
      </c>
      <c r="C33" s="25"/>
      <c r="D33" s="25">
        <f>D23*D32</f>
        <v>6.600373134328364</v>
      </c>
      <c r="E33" s="25"/>
      <c r="F33" s="9"/>
      <c r="G33" s="9"/>
      <c r="H33" s="4"/>
    </row>
    <row r="34" spans="1:8" ht="12.75">
      <c r="A34" s="24" t="s">
        <v>84</v>
      </c>
      <c r="B34" s="24" t="s">
        <v>23</v>
      </c>
      <c r="C34" s="25"/>
      <c r="D34" s="25">
        <f>D33*0.9</f>
        <v>5.940335820895528</v>
      </c>
      <c r="E34" s="25"/>
      <c r="F34" s="9"/>
      <c r="G34" s="9"/>
      <c r="H34" s="4"/>
    </row>
    <row r="35" spans="1:8" ht="12.75">
      <c r="A35" s="1" t="s">
        <v>6</v>
      </c>
      <c r="H35" s="7"/>
    </row>
    <row r="36" spans="1:6" ht="12.75">
      <c r="A36" t="s">
        <v>11</v>
      </c>
      <c r="B36" t="s">
        <v>9</v>
      </c>
      <c r="D36">
        <v>70</v>
      </c>
      <c r="F36">
        <v>70</v>
      </c>
    </row>
    <row r="37" spans="1:6" ht="12.75">
      <c r="A37" t="s">
        <v>11</v>
      </c>
      <c r="B37" t="s">
        <v>10</v>
      </c>
      <c r="D37">
        <f>D36+273</f>
        <v>343</v>
      </c>
      <c r="F37">
        <f>F36+273</f>
        <v>343</v>
      </c>
    </row>
    <row r="38" spans="1:6" ht="12.75">
      <c r="A38" t="s">
        <v>12</v>
      </c>
      <c r="B38" t="s">
        <v>7</v>
      </c>
      <c r="D38">
        <v>50</v>
      </c>
      <c r="F38">
        <v>50</v>
      </c>
    </row>
    <row r="39" spans="1:6" ht="12.75">
      <c r="A39" t="s">
        <v>12</v>
      </c>
      <c r="B39" t="s">
        <v>8</v>
      </c>
      <c r="D39">
        <f>D38+273</f>
        <v>323</v>
      </c>
      <c r="F39">
        <f>F38+273</f>
        <v>323</v>
      </c>
    </row>
    <row r="40" spans="1:6" ht="12.75">
      <c r="A40" t="s">
        <v>13</v>
      </c>
      <c r="B40" t="s">
        <v>23</v>
      </c>
      <c r="D40">
        <f>D37/(D37-D39)</f>
        <v>17.15</v>
      </c>
      <c r="F40">
        <f>F37/(F37-F39)</f>
        <v>17.15</v>
      </c>
    </row>
    <row r="41" spans="1:6" ht="12.75">
      <c r="A41" t="s">
        <v>5</v>
      </c>
      <c r="B41" t="s">
        <v>20</v>
      </c>
      <c r="C41" s="4"/>
      <c r="D41">
        <v>0.5</v>
      </c>
      <c r="F41">
        <v>0.5</v>
      </c>
    </row>
    <row r="42" spans="1:6" ht="12.75">
      <c r="A42" t="s">
        <v>85</v>
      </c>
      <c r="B42" t="s">
        <v>23</v>
      </c>
      <c r="C42" s="4"/>
      <c r="D42" s="17">
        <f>D40*D41</f>
        <v>8.575</v>
      </c>
      <c r="E42" s="17"/>
      <c r="F42" s="17">
        <f>F40*F41</f>
        <v>8.575</v>
      </c>
    </row>
    <row r="43" spans="1:6" ht="12.75">
      <c r="A43" s="26" t="s">
        <v>86</v>
      </c>
      <c r="B43" s="26" t="s">
        <v>23</v>
      </c>
      <c r="C43" s="27"/>
      <c r="D43" s="28">
        <f>D42*D23</f>
        <v>4.991417910447761</v>
      </c>
      <c r="E43" s="28"/>
      <c r="F43" s="28">
        <f>F42*F23</f>
        <v>0</v>
      </c>
    </row>
    <row r="44" spans="1:7" ht="12.75">
      <c r="A44" s="26" t="s">
        <v>87</v>
      </c>
      <c r="B44" s="26" t="s">
        <v>23</v>
      </c>
      <c r="C44" s="27"/>
      <c r="D44" s="28">
        <f>D42*D24</f>
        <v>4.505253805970149</v>
      </c>
      <c r="E44" s="28"/>
      <c r="F44" s="17">
        <f>F42*F24</f>
        <v>0</v>
      </c>
      <c r="G44" s="9"/>
    </row>
    <row r="45" spans="1:7" ht="12.75">
      <c r="A45" s="3" t="s">
        <v>45</v>
      </c>
      <c r="B45" t="s">
        <v>23</v>
      </c>
      <c r="C45" s="4"/>
      <c r="D45" s="4">
        <f>(D30-D29)/D29</f>
        <v>0.47743589743589737</v>
      </c>
      <c r="E45" s="4"/>
      <c r="F45" s="4">
        <f>(F30-F29)/F29</f>
        <v>0.47744722967700165</v>
      </c>
      <c r="G45" s="9"/>
    </row>
    <row r="46" spans="1:7" ht="12.75">
      <c r="A46" s="3" t="s">
        <v>46</v>
      </c>
      <c r="B46" t="s">
        <v>23</v>
      </c>
      <c r="C46" s="4"/>
      <c r="D46" s="17">
        <f>1/D45</f>
        <v>2.09452201933405</v>
      </c>
      <c r="E46" s="17"/>
      <c r="F46" s="17">
        <f>1/F45</f>
        <v>2.094472305717453</v>
      </c>
      <c r="G46" s="9"/>
    </row>
    <row r="47" ht="12.75">
      <c r="A47" s="1" t="s">
        <v>15</v>
      </c>
    </row>
    <row r="48" spans="1:6" ht="12.75">
      <c r="A48" t="s">
        <v>51</v>
      </c>
      <c r="B48" t="s">
        <v>18</v>
      </c>
      <c r="C48">
        <v>13</v>
      </c>
      <c r="D48">
        <v>13</v>
      </c>
      <c r="F48">
        <v>13</v>
      </c>
    </row>
    <row r="49" spans="1:7" ht="12.75">
      <c r="A49" t="s">
        <v>51</v>
      </c>
      <c r="B49" t="s">
        <v>19</v>
      </c>
      <c r="C49" s="5">
        <f>C48*11.63</f>
        <v>151.19</v>
      </c>
      <c r="D49" s="5">
        <f>D48*11.63</f>
        <v>151.19</v>
      </c>
      <c r="E49" s="5"/>
      <c r="F49" s="5">
        <f>F48*11.63</f>
        <v>151.19</v>
      </c>
      <c r="G49" s="20"/>
    </row>
    <row r="50" spans="1:6" ht="12.75">
      <c r="A50" s="13" t="s">
        <v>104</v>
      </c>
      <c r="B50" t="s">
        <v>20</v>
      </c>
      <c r="C50">
        <v>0.8</v>
      </c>
      <c r="D50">
        <v>0.8</v>
      </c>
      <c r="F50">
        <v>0.8</v>
      </c>
    </row>
    <row r="51" spans="1:7" ht="12.75">
      <c r="A51" t="s">
        <v>90</v>
      </c>
      <c r="B51" t="s">
        <v>19</v>
      </c>
      <c r="C51" s="17">
        <f>C49*C50</f>
        <v>120.952</v>
      </c>
      <c r="D51" s="17">
        <f>D49*D50</f>
        <v>120.952</v>
      </c>
      <c r="E51" s="17"/>
      <c r="F51" s="17">
        <f>F49*F50</f>
        <v>120.952</v>
      </c>
      <c r="G51" s="9"/>
    </row>
    <row r="52" spans="1:7" ht="12.75">
      <c r="A52" s="13" t="s">
        <v>16</v>
      </c>
      <c r="B52" t="s">
        <v>20</v>
      </c>
      <c r="C52" s="17">
        <v>1</v>
      </c>
      <c r="D52" s="17">
        <v>1</v>
      </c>
      <c r="E52" s="17"/>
      <c r="F52" s="17">
        <v>1</v>
      </c>
      <c r="G52" s="9"/>
    </row>
    <row r="53" spans="1:7" ht="12.75">
      <c r="A53" t="s">
        <v>91</v>
      </c>
      <c r="B53" t="s">
        <v>19</v>
      </c>
      <c r="C53" s="17">
        <f>C51/C52</f>
        <v>120.952</v>
      </c>
      <c r="D53" s="17">
        <f>D51/D52</f>
        <v>120.952</v>
      </c>
      <c r="E53" s="17"/>
      <c r="F53" s="17">
        <f>F51/F52</f>
        <v>120.952</v>
      </c>
      <c r="G53" s="9"/>
    </row>
    <row r="54" spans="1:7" ht="12.75">
      <c r="A54" s="1" t="s">
        <v>14</v>
      </c>
      <c r="D54" s="17"/>
      <c r="E54" s="17"/>
      <c r="F54" s="17"/>
      <c r="G54" s="9"/>
    </row>
    <row r="55" spans="1:7" ht="12.75">
      <c r="A55" s="13" t="s">
        <v>48</v>
      </c>
      <c r="B55" t="s">
        <v>20</v>
      </c>
      <c r="C55" s="4">
        <v>1</v>
      </c>
      <c r="D55" s="17">
        <v>0</v>
      </c>
      <c r="E55" s="17"/>
      <c r="F55" s="17">
        <v>0</v>
      </c>
      <c r="G55" s="9"/>
    </row>
    <row r="56" spans="1:7" ht="12.75">
      <c r="A56" s="6" t="s">
        <v>92</v>
      </c>
      <c r="B56" t="s">
        <v>19</v>
      </c>
      <c r="C56" s="17">
        <f>C53*C55</f>
        <v>120.952</v>
      </c>
      <c r="D56" s="17">
        <f>D53*D55</f>
        <v>0</v>
      </c>
      <c r="E56" s="17"/>
      <c r="F56" s="17">
        <f>F53*F55</f>
        <v>0</v>
      </c>
      <c r="G56" s="9"/>
    </row>
    <row r="57" spans="1:7" ht="12.75">
      <c r="A57" t="s">
        <v>89</v>
      </c>
      <c r="B57" t="s">
        <v>20</v>
      </c>
      <c r="C57">
        <v>0.8</v>
      </c>
      <c r="D57" s="17">
        <v>0.8</v>
      </c>
      <c r="E57" s="17"/>
      <c r="F57" s="17">
        <v>0.8</v>
      </c>
      <c r="G57" s="9"/>
    </row>
    <row r="58" spans="1:6" ht="12.75">
      <c r="A58" t="s">
        <v>93</v>
      </c>
      <c r="B58" t="s">
        <v>19</v>
      </c>
      <c r="C58">
        <f>C56/C57</f>
        <v>151.19</v>
      </c>
      <c r="D58">
        <f>D56/D57</f>
        <v>0</v>
      </c>
      <c r="F58">
        <f>F56/F57</f>
        <v>0</v>
      </c>
    </row>
    <row r="59" ht="12.75">
      <c r="A59" s="1" t="s">
        <v>94</v>
      </c>
    </row>
    <row r="60" spans="1:7" ht="12.75">
      <c r="A60" t="s">
        <v>24</v>
      </c>
      <c r="B60" t="s">
        <v>19</v>
      </c>
      <c r="C60" s="22">
        <v>0</v>
      </c>
      <c r="D60" s="22">
        <f>D53-D56</f>
        <v>120.952</v>
      </c>
      <c r="E60" s="21"/>
      <c r="F60" s="22">
        <f>F53-F56</f>
        <v>120.952</v>
      </c>
      <c r="G60" s="9"/>
    </row>
    <row r="61" spans="1:7" ht="12.75">
      <c r="A61" t="s">
        <v>95</v>
      </c>
      <c r="B61" t="s">
        <v>19</v>
      </c>
      <c r="C61" s="22">
        <v>0</v>
      </c>
      <c r="D61" s="22">
        <f>D60/D31</f>
        <v>482.18406165456383</v>
      </c>
      <c r="E61" s="21"/>
      <c r="F61" s="22">
        <f>F60/F31</f>
        <v>482.17631534885965</v>
      </c>
      <c r="G61" s="9"/>
    </row>
    <row r="62" spans="1:7" ht="12.75">
      <c r="A62" t="s">
        <v>26</v>
      </c>
      <c r="B62" t="s">
        <v>19</v>
      </c>
      <c r="C62" s="22">
        <v>0</v>
      </c>
      <c r="D62" s="22">
        <f>D60/D45</f>
        <v>253.33662728249197</v>
      </c>
      <c r="E62" s="21"/>
      <c r="F62" s="22">
        <f>F60/F45</f>
        <v>253.33061432113738</v>
      </c>
      <c r="G62" s="9"/>
    </row>
    <row r="63" spans="1:7" ht="12.75">
      <c r="A63" t="s">
        <v>25</v>
      </c>
      <c r="B63" t="s">
        <v>19</v>
      </c>
      <c r="C63" s="22">
        <v>0</v>
      </c>
      <c r="D63" s="22">
        <f>D62/D29</f>
        <v>482.18406165456383</v>
      </c>
      <c r="E63" s="21"/>
      <c r="F63" s="22">
        <f>F62/F29</f>
        <v>482.17631534885965</v>
      </c>
      <c r="G63" s="9"/>
    </row>
    <row r="64" spans="1:6" ht="12.75">
      <c r="A64" s="13" t="s">
        <v>27</v>
      </c>
      <c r="B64" t="s">
        <v>20</v>
      </c>
      <c r="C64" s="22">
        <v>1</v>
      </c>
      <c r="D64" s="22">
        <v>1</v>
      </c>
      <c r="E64" s="21"/>
      <c r="F64" s="22">
        <v>1</v>
      </c>
    </row>
    <row r="65" spans="1:6" ht="12.75">
      <c r="A65" s="6" t="s">
        <v>98</v>
      </c>
      <c r="B65" t="s">
        <v>19</v>
      </c>
      <c r="C65" s="22">
        <f>C58+C61</f>
        <v>151.19</v>
      </c>
      <c r="D65" s="22">
        <f>D58+D61</f>
        <v>482.18406165456383</v>
      </c>
      <c r="E65" s="21"/>
      <c r="F65" s="22">
        <f>F58+F61</f>
        <v>482.17631534885965</v>
      </c>
    </row>
    <row r="66" spans="1:8" ht="12.75">
      <c r="A66" t="s">
        <v>40</v>
      </c>
      <c r="B66" t="s">
        <v>20</v>
      </c>
      <c r="C66" s="3">
        <v>1</v>
      </c>
      <c r="D66" s="3">
        <v>1</v>
      </c>
      <c r="E66" s="3"/>
      <c r="F66" s="3">
        <v>1</v>
      </c>
      <c r="G66" s="8"/>
      <c r="H66" s="1"/>
    </row>
    <row r="67" spans="1:8" ht="12.75">
      <c r="A67" t="s">
        <v>99</v>
      </c>
      <c r="B67" t="s">
        <v>19</v>
      </c>
      <c r="C67" s="3">
        <f>C65/C66</f>
        <v>151.19</v>
      </c>
      <c r="D67" s="3">
        <f>D65/D66</f>
        <v>482.18406165456383</v>
      </c>
      <c r="E67" s="3"/>
      <c r="F67" s="3">
        <f>F65/F66</f>
        <v>482.17631534885965</v>
      </c>
      <c r="G67" s="8"/>
      <c r="H67" s="1"/>
    </row>
    <row r="68" spans="1:8" ht="12.75">
      <c r="A68" s="1" t="s">
        <v>100</v>
      </c>
      <c r="C68" s="3"/>
      <c r="D68" s="3"/>
      <c r="E68" s="3"/>
      <c r="F68" s="3"/>
      <c r="G68" s="8"/>
      <c r="H68" s="1"/>
    </row>
    <row r="69" spans="1:6" ht="12.75">
      <c r="A69" t="s">
        <v>28</v>
      </c>
      <c r="B69" t="s">
        <v>20</v>
      </c>
      <c r="C69" s="22">
        <v>0.926</v>
      </c>
      <c r="D69" s="22">
        <v>0.926</v>
      </c>
      <c r="E69" s="21"/>
      <c r="F69" s="22">
        <v>0.926</v>
      </c>
    </row>
    <row r="70" spans="1:7" ht="12.75">
      <c r="A70" t="s">
        <v>29</v>
      </c>
      <c r="B70" t="s">
        <v>19</v>
      </c>
      <c r="C70" s="21">
        <v>0</v>
      </c>
      <c r="D70" s="22">
        <f>D62*D64/D69</f>
        <v>273.5816709314168</v>
      </c>
      <c r="E70" s="21"/>
      <c r="F70" s="22">
        <f>F62*F64/F69</f>
        <v>273.57517745263215</v>
      </c>
      <c r="G70" s="9"/>
    </row>
    <row r="71" spans="1:6" ht="12.75">
      <c r="A71" t="s">
        <v>43</v>
      </c>
      <c r="B71" s="6" t="s">
        <v>20</v>
      </c>
      <c r="C71" s="29">
        <v>0.5463</v>
      </c>
      <c r="D71" s="29">
        <v>0.5463</v>
      </c>
      <c r="E71" s="29"/>
      <c r="F71" s="29">
        <v>0.5463</v>
      </c>
    </row>
    <row r="72" spans="1:7" ht="12.75">
      <c r="A72" t="s">
        <v>30</v>
      </c>
      <c r="B72" t="s">
        <v>19</v>
      </c>
      <c r="C72" s="22">
        <f>C70/C71</f>
        <v>0</v>
      </c>
      <c r="D72" s="22">
        <f>D70/D71</f>
        <v>500.7901719410888</v>
      </c>
      <c r="E72" s="21"/>
      <c r="F72" s="22">
        <f>F70/F71</f>
        <v>500.778285653729</v>
      </c>
      <c r="G72" s="9"/>
    </row>
    <row r="73" spans="1:7" ht="12.75">
      <c r="A73" s="1" t="s">
        <v>105</v>
      </c>
      <c r="C73" s="22"/>
      <c r="D73" s="22"/>
      <c r="E73" s="21"/>
      <c r="F73" s="22"/>
      <c r="G73" s="9"/>
    </row>
    <row r="74" spans="1:7" ht="12.75">
      <c r="A74" t="s">
        <v>33</v>
      </c>
      <c r="B74" t="s">
        <v>62</v>
      </c>
      <c r="C74" s="22">
        <v>54.5</v>
      </c>
      <c r="D74" s="22">
        <v>54.5</v>
      </c>
      <c r="E74" s="21"/>
      <c r="F74" s="22">
        <v>54.5</v>
      </c>
      <c r="G74" s="9"/>
    </row>
    <row r="75" spans="1:7" ht="12.75">
      <c r="A75" s="14" t="s">
        <v>41</v>
      </c>
      <c r="B75" t="s">
        <v>21</v>
      </c>
      <c r="C75" s="21">
        <f>C67*C74/1000</f>
        <v>8.239855</v>
      </c>
      <c r="D75" s="21">
        <f>D67*D74/1000</f>
        <v>26.27903136017373</v>
      </c>
      <c r="E75" s="21"/>
      <c r="F75" s="21">
        <f>F67*F74/1000</f>
        <v>26.278609186512853</v>
      </c>
      <c r="G75" s="9"/>
    </row>
    <row r="76" spans="1:7" ht="12.75">
      <c r="A76" s="14" t="s">
        <v>38</v>
      </c>
      <c r="B76" t="s">
        <v>21</v>
      </c>
      <c r="C76" s="21">
        <f>(C58+C72)*C74/1000</f>
        <v>8.239855</v>
      </c>
      <c r="D76" s="21">
        <f>(D49+D72)*D74/1000</f>
        <v>35.53291937078934</v>
      </c>
      <c r="E76" s="21"/>
      <c r="F76" s="21">
        <f>(F49+F72)*F74/1000</f>
        <v>35.53227156812824</v>
      </c>
      <c r="G76" s="9"/>
    </row>
    <row r="77" spans="1:7" ht="12.75">
      <c r="A77" s="30" t="s">
        <v>35</v>
      </c>
      <c r="B77" s="2" t="s">
        <v>21</v>
      </c>
      <c r="C77" s="15">
        <f>C76-C75</f>
        <v>0</v>
      </c>
      <c r="D77" s="15">
        <f>D76-D75</f>
        <v>9.253888010615608</v>
      </c>
      <c r="E77" s="21"/>
      <c r="F77" s="15">
        <f>F76-F75</f>
        <v>9.253662381615385</v>
      </c>
      <c r="G77" s="21"/>
    </row>
    <row r="78" spans="1:7" ht="12.75">
      <c r="A78" s="30" t="s">
        <v>101</v>
      </c>
      <c r="B78" s="2" t="s">
        <v>63</v>
      </c>
      <c r="C78" s="15">
        <f>1000*C77/C51</f>
        <v>0</v>
      </c>
      <c r="D78" s="15">
        <f>1000*D77/D51</f>
        <v>76.50876389489721</v>
      </c>
      <c r="E78" s="21"/>
      <c r="F78" s="15">
        <f>1000*F77/F51</f>
        <v>76.50689845240578</v>
      </c>
      <c r="G78" s="21"/>
    </row>
    <row r="79" spans="1:7" ht="12.75">
      <c r="A79" s="8" t="s">
        <v>106</v>
      </c>
      <c r="B79" s="6"/>
      <c r="C79" s="21"/>
      <c r="D79" s="21"/>
      <c r="E79" s="21"/>
      <c r="F79" s="21"/>
      <c r="G79" s="21"/>
    </row>
    <row r="80" spans="1:6" ht="12.75">
      <c r="A80" s="6" t="s">
        <v>34</v>
      </c>
      <c r="B80" s="6" t="s">
        <v>32</v>
      </c>
      <c r="C80" s="21">
        <v>121.3</v>
      </c>
      <c r="D80" s="21">
        <v>121.3</v>
      </c>
      <c r="E80" s="21"/>
      <c r="F80" s="21">
        <v>121.3</v>
      </c>
    </row>
    <row r="81" spans="1:7" ht="12.75">
      <c r="A81" s="14" t="s">
        <v>42</v>
      </c>
      <c r="B81" s="6" t="s">
        <v>21</v>
      </c>
      <c r="C81" s="21">
        <f>(C58*C74)/1000+(C70*C80)/1000</f>
        <v>8.239855</v>
      </c>
      <c r="D81" s="21">
        <f>(D49*D74)/1000+(D70*D80)/1000</f>
        <v>41.42531168398085</v>
      </c>
      <c r="E81" s="21"/>
      <c r="F81" s="21">
        <f>(F49*F74)/1000+(F70*F80)/1000</f>
        <v>41.42452402500428</v>
      </c>
      <c r="G81" s="9"/>
    </row>
    <row r="82" spans="1:7" ht="12.75">
      <c r="A82" s="30" t="s">
        <v>36</v>
      </c>
      <c r="B82" s="2" t="s">
        <v>21</v>
      </c>
      <c r="C82" s="15">
        <f>C81-C75</f>
        <v>0</v>
      </c>
      <c r="D82" s="15">
        <f>D81-D75</f>
        <v>15.146280323807122</v>
      </c>
      <c r="E82" s="21"/>
      <c r="F82" s="15">
        <f>F81-F75</f>
        <v>15.145914838491429</v>
      </c>
      <c r="G82" s="21"/>
    </row>
    <row r="83" spans="1:6" ht="12.75">
      <c r="A83" s="30" t="s">
        <v>102</v>
      </c>
      <c r="B83" s="2" t="s">
        <v>63</v>
      </c>
      <c r="C83" s="15">
        <f>1000*C82/C51</f>
        <v>0</v>
      </c>
      <c r="D83" s="15">
        <f>1000*D82/D51</f>
        <v>125.2255466946154</v>
      </c>
      <c r="E83" s="21"/>
      <c r="F83" s="15">
        <f>1000*F82/F51</f>
        <v>125.22252495611009</v>
      </c>
    </row>
    <row r="84" spans="1:6" ht="12.75">
      <c r="A84" s="6"/>
      <c r="B84" s="6"/>
      <c r="C84" s="6"/>
      <c r="D84" s="6"/>
      <c r="E84" s="6"/>
      <c r="F84" s="6"/>
    </row>
    <row r="85" spans="1:12" ht="12.75">
      <c r="A85" s="6"/>
      <c r="C85" s="6" t="s">
        <v>52</v>
      </c>
      <c r="D85" t="s">
        <v>53</v>
      </c>
      <c r="F85" s="6"/>
      <c r="G85" s="6" t="s">
        <v>52</v>
      </c>
      <c r="H85" t="s">
        <v>53</v>
      </c>
      <c r="K85" s="6" t="s">
        <v>52</v>
      </c>
      <c r="L85" t="s">
        <v>53</v>
      </c>
    </row>
    <row r="86" spans="1:12" ht="12.75">
      <c r="A86" s="6"/>
      <c r="B86" s="6" t="s">
        <v>31</v>
      </c>
      <c r="C86" s="6" t="s">
        <v>31</v>
      </c>
      <c r="D86" s="6" t="s">
        <v>31</v>
      </c>
      <c r="E86" s="6"/>
      <c r="G86" s="6" t="s">
        <v>65</v>
      </c>
      <c r="H86" t="s">
        <v>64</v>
      </c>
      <c r="K86" t="s">
        <v>57</v>
      </c>
      <c r="L86" t="s">
        <v>57</v>
      </c>
    </row>
    <row r="87" spans="1:12" ht="12.75">
      <c r="A87" s="6"/>
      <c r="B87" s="6" t="s">
        <v>20</v>
      </c>
      <c r="C87" s="6" t="s">
        <v>20</v>
      </c>
      <c r="D87" s="6" t="s">
        <v>20</v>
      </c>
      <c r="E87" s="6"/>
      <c r="G87" s="6" t="s">
        <v>54</v>
      </c>
      <c r="H87" t="s">
        <v>54</v>
      </c>
      <c r="K87" t="s">
        <v>20</v>
      </c>
      <c r="L87" t="s">
        <v>20</v>
      </c>
    </row>
    <row r="88" spans="1:12" ht="12.75">
      <c r="A88" s="6" t="s">
        <v>55</v>
      </c>
      <c r="B88" s="6"/>
      <c r="D88" s="6">
        <v>0</v>
      </c>
      <c r="E88" s="6"/>
      <c r="H88">
        <v>0</v>
      </c>
      <c r="L88">
        <v>0</v>
      </c>
    </row>
    <row r="89" spans="1:11" ht="12.75">
      <c r="A89" s="6" t="s">
        <v>55</v>
      </c>
      <c r="B89" s="6"/>
      <c r="C89">
        <v>0</v>
      </c>
      <c r="D89" s="6"/>
      <c r="E89" s="6"/>
      <c r="G89" s="18">
        <v>0</v>
      </c>
      <c r="K89">
        <v>0</v>
      </c>
    </row>
    <row r="90" spans="1:8" ht="12.75">
      <c r="A90" s="6"/>
      <c r="B90" s="16">
        <v>0.1</v>
      </c>
      <c r="C90" s="6"/>
      <c r="D90" s="6"/>
      <c r="E90" s="6"/>
      <c r="F90" s="9"/>
      <c r="G90" s="23">
        <v>3.46</v>
      </c>
      <c r="H90" s="23">
        <v>6.9</v>
      </c>
    </row>
    <row r="91" spans="1:8" ht="12.75">
      <c r="A91" s="6"/>
      <c r="B91" s="16">
        <v>0.2</v>
      </c>
      <c r="C91" s="21"/>
      <c r="D91" s="21"/>
      <c r="E91" s="21"/>
      <c r="F91" s="9"/>
      <c r="G91" s="23">
        <v>10.94</v>
      </c>
      <c r="H91" s="23">
        <v>19.01</v>
      </c>
    </row>
    <row r="92" spans="1:8" ht="12.75">
      <c r="A92" s="6"/>
      <c r="B92" s="16">
        <v>0.3</v>
      </c>
      <c r="C92" s="21"/>
      <c r="D92" s="21"/>
      <c r="E92" s="21"/>
      <c r="F92" s="9"/>
      <c r="G92" s="23">
        <v>21.55</v>
      </c>
      <c r="H92" s="23">
        <v>36.2</v>
      </c>
    </row>
    <row r="93" spans="1:8" ht="12.75">
      <c r="A93" s="8"/>
      <c r="B93" s="16">
        <v>0.4</v>
      </c>
      <c r="C93" s="21"/>
      <c r="D93" s="21"/>
      <c r="E93" s="21"/>
      <c r="F93" s="9"/>
      <c r="G93" s="23">
        <v>37.81</v>
      </c>
      <c r="H93" s="23">
        <v>62.54</v>
      </c>
    </row>
    <row r="94" spans="2:8" ht="12.75">
      <c r="B94" s="16">
        <v>0.5</v>
      </c>
      <c r="C94" s="21"/>
      <c r="D94" s="21"/>
      <c r="E94" s="21"/>
      <c r="F94" s="9"/>
      <c r="G94" s="23">
        <v>65.83</v>
      </c>
      <c r="H94" s="23">
        <v>107.93</v>
      </c>
    </row>
    <row r="95" spans="2:8" ht="12.75">
      <c r="B95" s="16">
        <v>0.6</v>
      </c>
      <c r="C95" s="21"/>
      <c r="D95" s="21"/>
      <c r="E95" s="21"/>
      <c r="F95" s="9"/>
      <c r="G95" s="23">
        <v>125.67</v>
      </c>
      <c r="H95" s="23">
        <v>214.85</v>
      </c>
    </row>
    <row r="96" spans="1:12" ht="12.75">
      <c r="A96" s="12" t="s">
        <v>56</v>
      </c>
      <c r="B96" s="4"/>
      <c r="D96">
        <v>0.42</v>
      </c>
      <c r="F96" s="4"/>
      <c r="G96" s="9"/>
      <c r="H96">
        <v>68</v>
      </c>
      <c r="L96">
        <v>1</v>
      </c>
    </row>
    <row r="97" spans="1:11" ht="12.75">
      <c r="A97" s="12" t="s">
        <v>56</v>
      </c>
      <c r="B97" s="4"/>
      <c r="C97">
        <v>0.502</v>
      </c>
      <c r="F97" s="4"/>
      <c r="G97" s="18">
        <f>F97*1000/F$51</f>
        <v>0</v>
      </c>
      <c r="H97">
        <v>68</v>
      </c>
      <c r="K97">
        <v>1</v>
      </c>
    </row>
    <row r="98" spans="1:12" ht="12.75">
      <c r="A98" s="12" t="s">
        <v>58</v>
      </c>
      <c r="B98" s="4">
        <v>0.8</v>
      </c>
      <c r="C98">
        <v>0.8</v>
      </c>
      <c r="D98">
        <v>0.8</v>
      </c>
      <c r="F98" s="4"/>
      <c r="G98" s="9"/>
      <c r="K98">
        <v>1</v>
      </c>
      <c r="L98">
        <v>1</v>
      </c>
    </row>
    <row r="100" spans="2:3" ht="12.75">
      <c r="B100" s="12"/>
      <c r="C100" s="12"/>
    </row>
    <row r="101" spans="2:3" ht="12.75">
      <c r="B101" s="11"/>
      <c r="C101" s="11"/>
    </row>
    <row r="103" ht="12.75">
      <c r="B103" s="4"/>
    </row>
    <row r="104" spans="2:3" ht="12.75">
      <c r="B104" s="12"/>
      <c r="C104" s="12"/>
    </row>
    <row r="105" spans="2:3" ht="12.75">
      <c r="B105" s="12"/>
      <c r="C105" s="12"/>
    </row>
    <row r="106" spans="2:3" ht="12.75">
      <c r="B106" s="12"/>
      <c r="C106" s="12"/>
    </row>
    <row r="107" spans="2:3" ht="12.75">
      <c r="B107" s="12"/>
      <c r="C107" s="12"/>
    </row>
    <row r="108" spans="2:3" ht="12.75">
      <c r="B108" s="12"/>
      <c r="C108" s="12"/>
    </row>
    <row r="109" spans="2:3" ht="12.75">
      <c r="B109" s="12"/>
      <c r="C109" s="12"/>
    </row>
    <row r="110" spans="2:3" ht="12.75">
      <c r="B110" s="12"/>
      <c r="C110" s="12"/>
    </row>
    <row r="111" spans="2:3" ht="12.75">
      <c r="B111" s="12"/>
      <c r="C111" s="12"/>
    </row>
    <row r="112" spans="2:3" ht="12.75">
      <c r="B112" s="12"/>
      <c r="C112" s="12"/>
    </row>
    <row r="113" spans="2:3" ht="12.75">
      <c r="B113" s="12"/>
      <c r="C113" s="12"/>
    </row>
    <row r="114" spans="2:3" ht="12.75">
      <c r="B114" s="12"/>
      <c r="C114" s="12"/>
    </row>
  </sheetData>
  <printOptions/>
  <pageMargins left="0.5905511811023623" right="0.3937007874015748" top="0.3937007874015748" bottom="0.3937007874015748" header="0.5905511811023623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Taylor</dc:creator>
  <cp:keywords/>
  <dc:description/>
  <cp:lastModifiedBy>Gordon Taylor</cp:lastModifiedBy>
  <cp:lastPrinted>2004-05-14T19:31:28Z</cp:lastPrinted>
  <dcterms:created xsi:type="dcterms:W3CDTF">2002-03-11T11:36:17Z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